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fsu-my.sharepoint.com/personal/dridley_fsu_edu/Documents/Documents/Research papers in progress/CDR Index Journal/"/>
    </mc:Choice>
  </mc:AlternateContent>
  <xr:revisionPtr revIDLastSave="54" documentId="13_ncr:1_{9E950E78-9590-4C99-BA56-350B7B610946}" xr6:coauthVersionLast="47" xr6:coauthVersionMax="47" xr10:uidLastSave="{0364A5A5-51BF-41D0-A622-6E50EC84AC88}"/>
  <bookViews>
    <workbookView xWindow="-108" yWindow="-108" windowWidth="23256" windowHeight="12576" xr2:uid="{00000000-000D-0000-FFFF-FFFF00000000}"/>
  </bookViews>
  <sheets>
    <sheet name="CDR mod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4" l="1"/>
  <c r="E84" i="4"/>
  <c r="M83" i="4"/>
  <c r="M82" i="4"/>
  <c r="L82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BL9" i="4"/>
  <c r="BL8" i="4"/>
  <c r="BL7" i="4"/>
  <c r="BH9" i="4"/>
  <c r="BH8" i="4"/>
  <c r="BH7" i="4"/>
  <c r="Z31" i="4"/>
  <c r="Z30" i="4" l="1"/>
  <c r="Z32" i="4" s="1"/>
  <c r="AI80" i="4" l="1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I59" i="4"/>
  <c r="AI58" i="4"/>
  <c r="AI57" i="4"/>
  <c r="AI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3" i="4"/>
  <c r="AI2" i="4"/>
  <c r="BB80" i="4" l="1"/>
  <c r="BB79" i="4"/>
  <c r="BB78" i="4"/>
  <c r="BB77" i="4"/>
  <c r="BB76" i="4"/>
  <c r="BB75" i="4"/>
  <c r="BB74" i="4"/>
  <c r="BB73" i="4"/>
  <c r="BB72" i="4"/>
  <c r="BB71" i="4"/>
  <c r="BB70" i="4"/>
  <c r="BB69" i="4"/>
  <c r="BB68" i="4"/>
  <c r="BB67" i="4"/>
  <c r="BB66" i="4"/>
  <c r="BB65" i="4"/>
  <c r="BB64" i="4"/>
  <c r="BB63" i="4"/>
  <c r="BB62" i="4"/>
  <c r="BB61" i="4"/>
  <c r="BB60" i="4"/>
  <c r="BB59" i="4"/>
  <c r="BB58" i="4"/>
  <c r="BB57" i="4"/>
  <c r="BB56" i="4"/>
  <c r="BB55" i="4"/>
  <c r="BB54" i="4"/>
  <c r="BB53" i="4"/>
  <c r="BB52" i="4"/>
  <c r="BB51" i="4"/>
  <c r="BB50" i="4"/>
  <c r="BB49" i="4"/>
  <c r="BB48" i="4"/>
  <c r="BB47" i="4"/>
  <c r="BB46" i="4"/>
  <c r="BB45" i="4"/>
  <c r="BB44" i="4"/>
  <c r="BB43" i="4"/>
  <c r="BB42" i="4"/>
  <c r="BB41" i="4"/>
  <c r="BB40" i="4"/>
  <c r="BB39" i="4"/>
  <c r="BB38" i="4"/>
  <c r="BB37" i="4"/>
  <c r="BB36" i="4"/>
  <c r="BB35" i="4"/>
  <c r="BB34" i="4"/>
  <c r="BB33" i="4"/>
  <c r="BB32" i="4"/>
  <c r="BB31" i="4"/>
  <c r="BB30" i="4"/>
  <c r="BB29" i="4"/>
  <c r="BB28" i="4"/>
  <c r="BB27" i="4"/>
  <c r="BB26" i="4"/>
  <c r="BB25" i="4"/>
  <c r="BB24" i="4"/>
  <c r="BB23" i="4"/>
  <c r="BB22" i="4"/>
  <c r="BB21" i="4"/>
  <c r="BB20" i="4"/>
  <c r="BB19" i="4"/>
  <c r="BB18" i="4"/>
  <c r="BB17" i="4"/>
  <c r="BB16" i="4"/>
  <c r="BB15" i="4"/>
  <c r="BB14" i="4"/>
  <c r="BB13" i="4"/>
  <c r="BB12" i="4"/>
  <c r="BB11" i="4"/>
  <c r="BB10" i="4"/>
  <c r="BB9" i="4"/>
  <c r="BB8" i="4"/>
  <c r="BB7" i="4"/>
  <c r="BB6" i="4"/>
  <c r="BB5" i="4"/>
  <c r="BB4" i="4"/>
  <c r="BB3" i="4"/>
  <c r="BB2" i="4"/>
  <c r="E83" i="4" l="1"/>
  <c r="E82" i="4"/>
  <c r="K35" i="4" l="1"/>
  <c r="R31" i="4" l="1"/>
  <c r="Q31" i="4"/>
  <c r="R38" i="4"/>
  <c r="Q38" i="4"/>
  <c r="R63" i="4"/>
  <c r="Q63" i="4"/>
  <c r="R80" i="4"/>
  <c r="Q80" i="4"/>
  <c r="R14" i="4"/>
  <c r="Q14" i="4"/>
  <c r="R41" i="4"/>
  <c r="Q41" i="4"/>
  <c r="R77" i="4"/>
  <c r="Q77" i="4"/>
  <c r="R64" i="4"/>
  <c r="Q64" i="4"/>
  <c r="R76" i="4"/>
  <c r="Q76" i="4"/>
  <c r="R39" i="4"/>
  <c r="Q39" i="4"/>
  <c r="R20" i="4"/>
  <c r="Q20" i="4"/>
  <c r="R6" i="4"/>
  <c r="Q6" i="4"/>
  <c r="R51" i="4"/>
  <c r="Q51" i="4"/>
  <c r="R73" i="4"/>
  <c r="Q73" i="4"/>
  <c r="R56" i="4"/>
  <c r="Q56" i="4"/>
  <c r="R43" i="4"/>
  <c r="Q43" i="4"/>
  <c r="R3" i="4"/>
  <c r="Q3" i="4"/>
  <c r="R54" i="4"/>
  <c r="Q54" i="4"/>
  <c r="R16" i="4"/>
  <c r="Q16" i="4"/>
  <c r="R37" i="4"/>
  <c r="Q37" i="4"/>
  <c r="R46" i="4"/>
  <c r="Q46" i="4"/>
  <c r="R75" i="4"/>
  <c r="Q75" i="4"/>
  <c r="R15" i="4"/>
  <c r="Q15" i="4"/>
  <c r="R47" i="4"/>
  <c r="Q47" i="4"/>
  <c r="R66" i="4"/>
  <c r="Q66" i="4"/>
  <c r="R49" i="4"/>
  <c r="Q49" i="4"/>
  <c r="R2" i="4"/>
  <c r="Q2" i="4"/>
  <c r="R30" i="4"/>
  <c r="Q30" i="4"/>
  <c r="R57" i="4"/>
  <c r="Q57" i="4"/>
  <c r="R8" i="4"/>
  <c r="Q8" i="4"/>
  <c r="R45" i="4"/>
  <c r="Q45" i="4"/>
  <c r="R19" i="4"/>
  <c r="Q19" i="4"/>
  <c r="R59" i="4"/>
  <c r="Q59" i="4"/>
  <c r="R58" i="4"/>
  <c r="Q58" i="4"/>
  <c r="R27" i="4"/>
  <c r="Q27" i="4"/>
  <c r="R10" i="4"/>
  <c r="Q10" i="4"/>
  <c r="R29" i="4"/>
  <c r="Q29" i="4"/>
  <c r="R21" i="4"/>
  <c r="Q21" i="4"/>
  <c r="R62" i="4"/>
  <c r="Q62" i="4"/>
  <c r="R65" i="4"/>
  <c r="Q65" i="4"/>
  <c r="R11" i="4"/>
  <c r="Q11" i="4"/>
  <c r="R69" i="4"/>
  <c r="Q69" i="4"/>
  <c r="R74" i="4"/>
  <c r="Q74" i="4"/>
  <c r="R52" i="4"/>
  <c r="Q52" i="4"/>
  <c r="R35" i="4"/>
  <c r="Q35" i="4"/>
  <c r="R9" i="4"/>
  <c r="Q9" i="4"/>
  <c r="R40" i="4"/>
  <c r="Q40" i="4"/>
  <c r="R42" i="4"/>
  <c r="Q42" i="4"/>
  <c r="R50" i="4"/>
  <c r="Q50" i="4"/>
  <c r="R17" i="4"/>
  <c r="Q17" i="4"/>
  <c r="R28" i="4"/>
  <c r="Q28" i="4"/>
  <c r="R26" i="4"/>
  <c r="Q26" i="4"/>
  <c r="R48" i="4"/>
  <c r="Q48" i="4"/>
  <c r="R33" i="4"/>
  <c r="Q33" i="4"/>
  <c r="R34" i="4"/>
  <c r="Q34" i="4"/>
  <c r="R67" i="4"/>
  <c r="Q67" i="4"/>
  <c r="R70" i="4"/>
  <c r="Q70" i="4"/>
  <c r="R68" i="4"/>
  <c r="Q68" i="4"/>
  <c r="R60" i="4"/>
  <c r="Q60" i="4"/>
  <c r="R44" i="4"/>
  <c r="Q44" i="4"/>
  <c r="R13" i="4"/>
  <c r="Q13" i="4"/>
  <c r="R61" i="4"/>
  <c r="Q61" i="4"/>
  <c r="R24" i="4"/>
  <c r="Q24" i="4"/>
  <c r="R36" i="4"/>
  <c r="Q36" i="4"/>
  <c r="R5" i="4"/>
  <c r="Q5" i="4"/>
  <c r="R79" i="4"/>
  <c r="Q79" i="4"/>
  <c r="R22" i="4"/>
  <c r="Q22" i="4"/>
  <c r="R78" i="4"/>
  <c r="Q78" i="4"/>
  <c r="R32" i="4"/>
  <c r="Q32" i="4"/>
  <c r="R4" i="4"/>
  <c r="Q4" i="4"/>
  <c r="R25" i="4"/>
  <c r="Q25" i="4"/>
  <c r="R12" i="4"/>
  <c r="Q12" i="4"/>
  <c r="R7" i="4"/>
  <c r="Q7" i="4"/>
  <c r="R53" i="4"/>
  <c r="Q53" i="4"/>
  <c r="R72" i="4"/>
  <c r="Q72" i="4"/>
  <c r="R55" i="4"/>
  <c r="Q55" i="4"/>
  <c r="R71" i="4"/>
  <c r="Q71" i="4"/>
  <c r="R23" i="4"/>
  <c r="Q23" i="4"/>
  <c r="R18" i="4"/>
  <c r="Q18" i="4"/>
  <c r="G80" i="4" l="1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T2" i="4" l="1"/>
  <c r="T4" i="4"/>
  <c r="T8" i="4"/>
  <c r="T11" i="4"/>
  <c r="T13" i="4"/>
  <c r="T9" i="4"/>
  <c r="T15" i="4"/>
  <c r="T17" i="4"/>
  <c r="T18" i="4"/>
  <c r="T21" i="4"/>
  <c r="T22" i="4"/>
  <c r="T23" i="4"/>
  <c r="T26" i="4"/>
  <c r="T29" i="4"/>
  <c r="T31" i="4"/>
  <c r="T32" i="4"/>
  <c r="T34" i="4"/>
  <c r="T36" i="4"/>
  <c r="P9" i="4"/>
  <c r="P78" i="4"/>
  <c r="P77" i="4"/>
  <c r="P3" i="4"/>
  <c r="P5" i="4"/>
  <c r="P7" i="4"/>
  <c r="P13" i="4"/>
  <c r="P17" i="4"/>
  <c r="P2" i="4"/>
  <c r="P4" i="4"/>
  <c r="P8" i="4"/>
  <c r="P10" i="4"/>
  <c r="P12" i="4"/>
  <c r="P14" i="4"/>
  <c r="P16" i="4"/>
  <c r="P19" i="4"/>
  <c r="P20" i="4"/>
  <c r="P24" i="4"/>
  <c r="P25" i="4"/>
  <c r="P27" i="4"/>
  <c r="P28" i="4"/>
  <c r="P30" i="4"/>
  <c r="P33" i="4"/>
  <c r="P35" i="4"/>
  <c r="P37" i="4"/>
  <c r="P39" i="4"/>
  <c r="P40" i="4"/>
  <c r="P41" i="4"/>
  <c r="P42" i="4"/>
  <c r="P45" i="4"/>
  <c r="P46" i="4"/>
  <c r="P48" i="4"/>
  <c r="P51" i="4"/>
  <c r="P55" i="4"/>
  <c r="P58" i="4"/>
  <c r="P60" i="4"/>
  <c r="P62" i="4"/>
  <c r="P67" i="4"/>
  <c r="P70" i="4"/>
  <c r="P72" i="4"/>
  <c r="P6" i="4"/>
  <c r="P11" i="4"/>
  <c r="P15" i="4"/>
  <c r="P18" i="4"/>
  <c r="P21" i="4"/>
  <c r="P22" i="4"/>
  <c r="P23" i="4"/>
  <c r="P26" i="4"/>
  <c r="P29" i="4"/>
  <c r="P31" i="4"/>
  <c r="P32" i="4"/>
  <c r="P34" i="4"/>
  <c r="P36" i="4"/>
  <c r="P38" i="4"/>
  <c r="P43" i="4"/>
  <c r="P44" i="4"/>
  <c r="P47" i="4"/>
  <c r="P49" i="4"/>
  <c r="P50" i="4"/>
  <c r="P52" i="4"/>
  <c r="P53" i="4"/>
  <c r="P54" i="4"/>
  <c r="P56" i="4"/>
  <c r="P57" i="4"/>
  <c r="P59" i="4"/>
  <c r="P61" i="4"/>
  <c r="P63" i="4"/>
  <c r="P64" i="4"/>
  <c r="P65" i="4"/>
  <c r="P66" i="4"/>
  <c r="P68" i="4"/>
  <c r="P69" i="4"/>
  <c r="P71" i="4"/>
  <c r="P73" i="4"/>
  <c r="P74" i="4"/>
  <c r="P75" i="4"/>
  <c r="P76" i="4"/>
  <c r="P79" i="4"/>
  <c r="P80" i="4"/>
  <c r="T78" i="4"/>
  <c r="T77" i="4"/>
  <c r="T72" i="4"/>
  <c r="T70" i="4"/>
  <c r="T67" i="4"/>
  <c r="T38" i="4"/>
  <c r="T43" i="4"/>
  <c r="T44" i="4"/>
  <c r="T47" i="4"/>
  <c r="T50" i="4"/>
  <c r="T52" i="4"/>
  <c r="T53" i="4"/>
  <c r="T54" i="4"/>
  <c r="T56" i="4"/>
  <c r="T57" i="4"/>
  <c r="T59" i="4"/>
  <c r="T61" i="4"/>
  <c r="T63" i="4"/>
  <c r="T64" i="4"/>
  <c r="T65" i="4"/>
  <c r="T66" i="4"/>
  <c r="T68" i="4"/>
  <c r="T69" i="4"/>
  <c r="T71" i="4"/>
  <c r="T73" i="4"/>
  <c r="T74" i="4"/>
  <c r="T75" i="4"/>
  <c r="T76" i="4"/>
  <c r="T79" i="4"/>
  <c r="T80" i="4"/>
  <c r="T49" i="4"/>
  <c r="T3" i="4"/>
  <c r="T5" i="4"/>
  <c r="T6" i="4"/>
  <c r="T7" i="4"/>
  <c r="T10" i="4"/>
  <c r="T12" i="4"/>
  <c r="T14" i="4"/>
  <c r="T16" i="4"/>
  <c r="T19" i="4"/>
  <c r="T20" i="4"/>
  <c r="T24" i="4"/>
  <c r="T25" i="4"/>
  <c r="T27" i="4"/>
  <c r="T28" i="4"/>
  <c r="T30" i="4"/>
  <c r="T33" i="4"/>
  <c r="T35" i="4"/>
  <c r="T37" i="4"/>
  <c r="T39" i="4"/>
  <c r="T40" i="4"/>
  <c r="T41" i="4"/>
  <c r="T42" i="4"/>
  <c r="T45" i="4"/>
  <c r="T46" i="4"/>
  <c r="T48" i="4"/>
  <c r="T51" i="4"/>
  <c r="T55" i="4"/>
  <c r="T58" i="4"/>
  <c r="T60" i="4"/>
  <c r="T62" i="4"/>
  <c r="O80" i="4" l="1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S63" i="4" l="1"/>
  <c r="AE63" i="4" s="1"/>
  <c r="S77" i="4"/>
  <c r="AE77" i="4" s="1"/>
  <c r="S43" i="4"/>
  <c r="AE43" i="4" s="1"/>
  <c r="S3" i="4"/>
  <c r="AE3" i="4" s="1"/>
  <c r="S59" i="4"/>
  <c r="AE59" i="4" s="1"/>
  <c r="S27" i="4"/>
  <c r="AE27" i="4" s="1"/>
  <c r="S29" i="4"/>
  <c r="AE29" i="4" s="1"/>
  <c r="S65" i="4"/>
  <c r="AE65" i="4" s="1"/>
  <c r="S72" i="4"/>
  <c r="AE72" i="4" s="1"/>
  <c r="S71" i="4"/>
  <c r="AE71" i="4" s="1"/>
  <c r="S18" i="4"/>
  <c r="AE18" i="4" s="1"/>
  <c r="S60" i="4" l="1"/>
  <c r="AE60" i="4" s="1"/>
  <c r="S68" i="4"/>
  <c r="AE68" i="4" s="1"/>
  <c r="S47" i="4"/>
  <c r="AE47" i="4" s="1"/>
  <c r="S37" i="4"/>
  <c r="AE37" i="4" s="1"/>
  <c r="S6" i="4"/>
  <c r="AE6" i="4" s="1"/>
  <c r="S39" i="4"/>
  <c r="AE39" i="4" s="1"/>
  <c r="S64" i="4"/>
  <c r="AE64" i="4" s="1"/>
  <c r="S41" i="4"/>
  <c r="AE41" i="4" s="1"/>
  <c r="S53" i="4"/>
  <c r="AE53" i="4" s="1"/>
  <c r="S12" i="4"/>
  <c r="AE12" i="4" s="1"/>
  <c r="S4" i="4"/>
  <c r="AE4" i="4" s="1"/>
  <c r="S78" i="4"/>
  <c r="AE78" i="4" s="1"/>
  <c r="S22" i="4"/>
  <c r="AE22" i="4" s="1"/>
  <c r="S5" i="4"/>
  <c r="AE5" i="4" s="1"/>
  <c r="S13" i="4"/>
  <c r="AE13" i="4" s="1"/>
  <c r="S34" i="4"/>
  <c r="AE34" i="4" s="1"/>
  <c r="S33" i="4"/>
  <c r="AE33" i="4" s="1"/>
  <c r="S26" i="4"/>
  <c r="AE26" i="4" s="1"/>
  <c r="S17" i="4"/>
  <c r="AE17" i="4" s="1"/>
  <c r="S42" i="4"/>
  <c r="AE42" i="4" s="1"/>
  <c r="S9" i="4"/>
  <c r="AE9" i="4" s="1"/>
  <c r="S52" i="4"/>
  <c r="AE52" i="4" s="1"/>
  <c r="S69" i="4"/>
  <c r="AE69" i="4" s="1"/>
  <c r="S8" i="4"/>
  <c r="AE8" i="4" s="1"/>
  <c r="S2" i="4"/>
  <c r="AE2" i="4" s="1"/>
  <c r="S49" i="4"/>
  <c r="AE49" i="4" s="1"/>
  <c r="S75" i="4"/>
  <c r="AE75" i="4" s="1"/>
  <c r="S46" i="4"/>
  <c r="AE46" i="4" s="1"/>
  <c r="S56" i="4"/>
  <c r="AE56" i="4" s="1"/>
  <c r="S73" i="4"/>
  <c r="AE73" i="4" s="1"/>
  <c r="S51" i="4"/>
  <c r="AE51" i="4" s="1"/>
  <c r="S20" i="4"/>
  <c r="AE20" i="4" s="1"/>
  <c r="S76" i="4"/>
  <c r="AE76" i="4" s="1"/>
  <c r="S14" i="4"/>
  <c r="AE14" i="4" s="1"/>
  <c r="S80" i="4"/>
  <c r="AE80" i="4" s="1"/>
  <c r="S38" i="4"/>
  <c r="AE38" i="4" s="1"/>
  <c r="S31" i="4"/>
  <c r="AE31" i="4" s="1"/>
  <c r="S23" i="4"/>
  <c r="AE23" i="4" s="1"/>
  <c r="S55" i="4"/>
  <c r="AE55" i="4" s="1"/>
  <c r="S7" i="4"/>
  <c r="AE7" i="4" s="1"/>
  <c r="S25" i="4"/>
  <c r="AE25" i="4" s="1"/>
  <c r="S32" i="4"/>
  <c r="AE32" i="4" s="1"/>
  <c r="S79" i="4"/>
  <c r="AE79" i="4" s="1"/>
  <c r="S36" i="4"/>
  <c r="AE36" i="4" s="1"/>
  <c r="S24" i="4"/>
  <c r="AE24" i="4" s="1"/>
  <c r="S61" i="4"/>
  <c r="AE61" i="4" s="1"/>
  <c r="S44" i="4"/>
  <c r="AE44" i="4" s="1"/>
  <c r="S70" i="4"/>
  <c r="AE70" i="4" s="1"/>
  <c r="S67" i="4"/>
  <c r="AE67" i="4" s="1"/>
  <c r="S48" i="4"/>
  <c r="AE48" i="4" s="1"/>
  <c r="S28" i="4"/>
  <c r="AE28" i="4" s="1"/>
  <c r="S50" i="4"/>
  <c r="AE50" i="4" s="1"/>
  <c r="S40" i="4"/>
  <c r="AE40" i="4" s="1"/>
  <c r="S35" i="4"/>
  <c r="AE35" i="4" s="1"/>
  <c r="S74" i="4"/>
  <c r="AE74" i="4" s="1"/>
  <c r="S11" i="4"/>
  <c r="AE11" i="4" s="1"/>
  <c r="S62" i="4"/>
  <c r="AE62" i="4" s="1"/>
  <c r="S21" i="4"/>
  <c r="AE21" i="4" s="1"/>
  <c r="S10" i="4"/>
  <c r="AE10" i="4" s="1"/>
  <c r="S58" i="4"/>
  <c r="AE58" i="4" s="1"/>
  <c r="S19" i="4"/>
  <c r="AE19" i="4" s="1"/>
  <c r="S45" i="4"/>
  <c r="AE45" i="4" s="1"/>
  <c r="S57" i="4"/>
  <c r="AE57" i="4" s="1"/>
  <c r="S30" i="4"/>
  <c r="AE30" i="4" s="1"/>
  <c r="S66" i="4"/>
  <c r="AE66" i="4" s="1"/>
  <c r="S15" i="4"/>
  <c r="AE15" i="4" s="1"/>
  <c r="S16" i="4"/>
  <c r="AE16" i="4" s="1"/>
  <c r="S54" i="4"/>
  <c r="AE54" i="4" s="1"/>
</calcChain>
</file>

<file path=xl/sharedStrings.xml><?xml version="1.0" encoding="utf-8"?>
<sst xmlns="http://schemas.openxmlformats.org/spreadsheetml/2006/main" count="238" uniqueCount="155">
  <si>
    <t>Argentina</t>
  </si>
  <si>
    <t>Australia</t>
  </si>
  <si>
    <t>Austria</t>
  </si>
  <si>
    <t>Bangladesh</t>
  </si>
  <si>
    <t>Belgium</t>
  </si>
  <si>
    <t>Bolivia</t>
  </si>
  <si>
    <t>Botswana</t>
  </si>
  <si>
    <t>Brazil</t>
  </si>
  <si>
    <t>Bulgaria</t>
  </si>
  <si>
    <t>Canada</t>
  </si>
  <si>
    <t>Chile</t>
  </si>
  <si>
    <t>China</t>
  </si>
  <si>
    <t>Colombia</t>
  </si>
  <si>
    <t>Cote d'Ivoire</t>
  </si>
  <si>
    <t>Croatia</t>
  </si>
  <si>
    <t>Denmark</t>
  </si>
  <si>
    <t>Dominican Republic</t>
  </si>
  <si>
    <t>Egypt</t>
  </si>
  <si>
    <t>El Salvador</t>
  </si>
  <si>
    <t>Estonia</t>
  </si>
  <si>
    <t>Finland</t>
  </si>
  <si>
    <t>France</t>
  </si>
  <si>
    <t>Germany</t>
  </si>
  <si>
    <t>Ghana</t>
  </si>
  <si>
    <t>Greece</t>
  </si>
  <si>
    <t>Hungary</t>
  </si>
  <si>
    <t>India</t>
  </si>
  <si>
    <t>Indonesia</t>
  </si>
  <si>
    <t>Iran</t>
  </si>
  <si>
    <t>Italy</t>
  </si>
  <si>
    <t>Jamaica</t>
  </si>
  <si>
    <t>Japan</t>
  </si>
  <si>
    <t>Jordan</t>
  </si>
  <si>
    <t>Kenya</t>
  </si>
  <si>
    <t>Kyrgyzstan</t>
  </si>
  <si>
    <t>Lebanon</t>
  </si>
  <si>
    <t>Malawi</t>
  </si>
  <si>
    <t>Malaysia</t>
  </si>
  <si>
    <t>Mexico</t>
  </si>
  <si>
    <t>Mongolia</t>
  </si>
  <si>
    <t>Morocco</t>
  </si>
  <si>
    <t>Netherlands</t>
  </si>
  <si>
    <t>Nigeria</t>
  </si>
  <si>
    <t>Norway</t>
  </si>
  <si>
    <t>Panama</t>
  </si>
  <si>
    <t>Peru</t>
  </si>
  <si>
    <t>Philippines</t>
  </si>
  <si>
    <t>Poland</t>
  </si>
  <si>
    <t>Portugal</t>
  </si>
  <si>
    <t>Romania</t>
  </si>
  <si>
    <t>Russia</t>
  </si>
  <si>
    <t>Serbia</t>
  </si>
  <si>
    <t>Singapore</t>
  </si>
  <si>
    <t>Slovenia</t>
  </si>
  <si>
    <t>South Africa</t>
  </si>
  <si>
    <t>Spain</t>
  </si>
  <si>
    <t>Sweden</t>
  </si>
  <si>
    <t>Thailand</t>
  </si>
  <si>
    <t>Turkey</t>
  </si>
  <si>
    <t>Uganda</t>
  </si>
  <si>
    <t>Ukraine</t>
  </si>
  <si>
    <t>United Kingdom</t>
  </si>
  <si>
    <t>United States</t>
  </si>
  <si>
    <t>Vietnam</t>
  </si>
  <si>
    <t>Macedonia</t>
  </si>
  <si>
    <t>Armenia</t>
  </si>
  <si>
    <t>Switzerland</t>
  </si>
  <si>
    <t>Ireland</t>
  </si>
  <si>
    <t>Israel</t>
  </si>
  <si>
    <t>Lithuania</t>
  </si>
  <si>
    <t>Latvia</t>
  </si>
  <si>
    <t>Mauritius</t>
  </si>
  <si>
    <t>Namibia</t>
  </si>
  <si>
    <t>Oman</t>
  </si>
  <si>
    <t>Saudi Arabia</t>
  </si>
  <si>
    <t>Trinidad and Tobago</t>
  </si>
  <si>
    <t>Democracy Rank</t>
  </si>
  <si>
    <t>Corruption Rank</t>
  </si>
  <si>
    <t>Slovakia</t>
  </si>
  <si>
    <t>Korea, South</t>
  </si>
  <si>
    <t>Kazakstan</t>
  </si>
  <si>
    <t>Population</t>
  </si>
  <si>
    <t>C</t>
  </si>
  <si>
    <t>D</t>
  </si>
  <si>
    <t>R</t>
  </si>
  <si>
    <t>N</t>
  </si>
  <si>
    <t>Capitalization</t>
  </si>
  <si>
    <t>Natural resources rents (per capita)</t>
  </si>
  <si>
    <t>Capitalization (per capita)</t>
  </si>
  <si>
    <t>R Square</t>
  </si>
  <si>
    <t>Adjusted R Square</t>
  </si>
  <si>
    <t>Standard Error</t>
  </si>
  <si>
    <t>Observations</t>
  </si>
  <si>
    <t>ANOVA</t>
  </si>
  <si>
    <t>Regression</t>
  </si>
  <si>
    <t>Intercept</t>
  </si>
  <si>
    <t>SUMMARY OUTPUT</t>
  </si>
  <si>
    <t>Regression Statistics</t>
  </si>
  <si>
    <t>Multiple R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</si>
  <si>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</si>
  <si>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</si>
  <si>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</si>
  <si>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</si>
  <si>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</si>
  <si>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</si>
  <si>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</si>
  <si>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</si>
  <si>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</si>
  <si>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</si>
  <si>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</si>
  <si>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</si>
  <si>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</si>
  <si>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</si>
  <si>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C.D.R</t>
  </si>
  <si>
    <t>e</t>
  </si>
  <si>
    <t>Highest GDP</t>
  </si>
  <si>
    <t>Lowest GDP</t>
  </si>
  <si>
    <t>RESIDUAL OUTPUT</t>
  </si>
  <si>
    <t>Observation</t>
  </si>
  <si>
    <t>Predicted Y</t>
  </si>
  <si>
    <t>Residuals</t>
  </si>
  <si>
    <t>Bin</t>
  </si>
  <si>
    <t>Frequency</t>
  </si>
  <si>
    <t>More</t>
  </si>
  <si>
    <t>Ethnolinguistic Fractionalization</t>
  </si>
  <si>
    <t>Latitude</t>
  </si>
  <si>
    <t>C^</t>
  </si>
  <si>
    <t>C^.D.R</t>
  </si>
  <si>
    <t>When the endogenous capital stock component of C is removed</t>
  </si>
  <si>
    <t xml:space="preserve">from entrepreneurship related investment. </t>
  </si>
  <si>
    <t xml:space="preserve">this model includes only the new human capital </t>
  </si>
  <si>
    <t>Natural resources rents (% of G)</t>
  </si>
  <si>
    <t>g</t>
  </si>
  <si>
    <t>Real per capital GDPppp</t>
  </si>
  <si>
    <t>CDR</t>
  </si>
  <si>
    <t>S=</t>
  </si>
  <si>
    <t>K=</t>
  </si>
  <si>
    <t>JB=</t>
  </si>
  <si>
    <t>L</t>
  </si>
  <si>
    <t>C^=0</t>
  </si>
  <si>
    <t>C^=0.85</t>
  </si>
  <si>
    <t>C^=1</t>
  </si>
  <si>
    <t>equals the integral of div g</t>
  </si>
  <si>
    <t>Divergence</t>
  </si>
  <si>
    <t>Curl</t>
  </si>
  <si>
    <t>i</t>
  </si>
  <si>
    <t>j</t>
  </si>
  <si>
    <t>k</t>
  </si>
  <si>
    <t>GDPppp</t>
  </si>
  <si>
    <t>Toal=</t>
  </si>
  <si>
    <t>Avergae GDPppp=</t>
  </si>
  <si>
    <t>Mean</t>
  </si>
  <si>
    <t>SD</t>
  </si>
  <si>
    <t>This unbiased model is a less efficient predictor of GDP.</t>
  </si>
  <si>
    <t>Country (year 2014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</si>
</sst>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21212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3" fontId="0" fillId="0" borderId="0" xfId="0" applyNumberFormat="1"/>
    <xf numFmtId="3" fontId="21" fillId="0" borderId="0" xfId="0" applyNumberFormat="1" applyFont="1"/>
    <xf numFmtId="0" fontId="0" fillId="0" borderId="11" xfId="0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Continuous"/>
    </xf>
    <xf numFmtId="0" fontId="22" fillId="0" borderId="0" xfId="0" applyFont="1" applyAlignment="1">
      <alignment horizontal="center"/>
    </xf>
    <xf numFmtId="3" fontId="0" fillId="0" borderId="1" xfId="0" applyNumberFormat="1" applyBorder="1"/>
    <xf numFmtId="4" fontId="0" fillId="0" borderId="0" xfId="0" applyNumberFormat="1"/>
    <xf numFmtId="0" fontId="0" fillId="0" borderId="13" xfId="0" applyBorder="1"/>
    <xf numFmtId="165" fontId="0" fillId="0" borderId="0" xfId="0" applyNumberFormat="1"/>
    <xf numFmtId="3" fontId="20" fillId="0" borderId="0" xfId="0" applyNumberFormat="1" applyFont="1" applyAlignment="1">
      <alignment vertical="center" wrapText="1"/>
    </xf>
    <xf numFmtId="0" fontId="0" fillId="33" borderId="1" xfId="0" applyFill="1" applyBorder="1" applyAlignment="1">
      <alignment wrapText="1"/>
    </xf>
    <xf numFmtId="0" fontId="0" fillId="33" borderId="0" xfId="0" applyFill="1" applyAlignment="1">
      <alignment wrapText="1"/>
    </xf>
    <xf numFmtId="164" fontId="0" fillId="33" borderId="1" xfId="0" applyNumberFormat="1" applyFill="1" applyBorder="1"/>
    <xf numFmtId="164" fontId="0" fillId="33" borderId="0" xfId="0" applyNumberFormat="1" applyFill="1"/>
    <xf numFmtId="0" fontId="0" fillId="33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21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Residuals (e)</a:t>
            </a:r>
            <a:r>
              <a:rPr lang="en-US" baseline="0"/>
              <a:t> vs G</a:t>
            </a:r>
            <a:r>
              <a:rPr lang="en-US" baseline="-25000"/>
              <a:t>fitted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919072615923"/>
          <c:y val="0.14538995611243988"/>
          <c:w val="0.80448381452318463"/>
          <c:h val="0.709133841686461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'CDR model'!$AF$1</c:f>
              <c:strCache>
                <c:ptCount val="1"/>
                <c:pt idx="0">
                  <c:v>e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64"/>
            <c:marker>
              <c:spPr>
                <a:solidFill>
                  <a:schemeClr val="tx1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271-44B1-83A5-609BFB29ACAA}"/>
              </c:ext>
            </c:extLst>
          </c:dPt>
          <c:xVal>
            <c:numRef>
              <c:f>'CDR model'!$AE$2:$AE$80</c:f>
              <c:numCache>
                <c:formatCode>General</c:formatCode>
                <c:ptCount val="79"/>
                <c:pt idx="0">
                  <c:v>0.11013358685603961</c:v>
                </c:pt>
                <c:pt idx="1">
                  <c:v>9.4781720186746271E-2</c:v>
                </c:pt>
                <c:pt idx="2">
                  <c:v>0.62453732832716313</c:v>
                </c:pt>
                <c:pt idx="3">
                  <c:v>0.37236611364694211</c:v>
                </c:pt>
                <c:pt idx="4">
                  <c:v>2.8531239398646845E-2</c:v>
                </c:pt>
                <c:pt idx="5">
                  <c:v>0.44651168664022473</c:v>
                </c:pt>
                <c:pt idx="6">
                  <c:v>0.12477481319970055</c:v>
                </c:pt>
                <c:pt idx="7">
                  <c:v>0.27851871457141442</c:v>
                </c:pt>
                <c:pt idx="8">
                  <c:v>0.24024698383484924</c:v>
                </c:pt>
                <c:pt idx="9">
                  <c:v>0.19443231353833343</c:v>
                </c:pt>
                <c:pt idx="10">
                  <c:v>0.60390639153551784</c:v>
                </c:pt>
                <c:pt idx="11">
                  <c:v>0.45767094505637301</c:v>
                </c:pt>
                <c:pt idx="12">
                  <c:v>0.10457766229030875</c:v>
                </c:pt>
                <c:pt idx="13">
                  <c:v>0.1851640827234764</c:v>
                </c:pt>
                <c:pt idx="14">
                  <c:v>7.4960140330577754E-2</c:v>
                </c:pt>
                <c:pt idx="15">
                  <c:v>0.26364991167636742</c:v>
                </c:pt>
                <c:pt idx="16">
                  <c:v>0.48129289280503534</c:v>
                </c:pt>
                <c:pt idx="17">
                  <c:v>9.4780226566469283E-2</c:v>
                </c:pt>
                <c:pt idx="18">
                  <c:v>0.10172478133552929</c:v>
                </c:pt>
                <c:pt idx="19">
                  <c:v>0.17575697600005241</c:v>
                </c:pt>
                <c:pt idx="20">
                  <c:v>0.32288510160976874</c:v>
                </c:pt>
                <c:pt idx="21">
                  <c:v>0.45373739038187161</c:v>
                </c:pt>
                <c:pt idx="22">
                  <c:v>0.46321918987731847</c:v>
                </c:pt>
                <c:pt idx="23">
                  <c:v>0.41275800935340839</c:v>
                </c:pt>
                <c:pt idx="24">
                  <c:v>0.23302844547989648</c:v>
                </c:pt>
                <c:pt idx="25">
                  <c:v>0.20271115260418229</c:v>
                </c:pt>
                <c:pt idx="26">
                  <c:v>0.25548145705982345</c:v>
                </c:pt>
                <c:pt idx="27">
                  <c:v>0.159090248374923</c:v>
                </c:pt>
                <c:pt idx="28">
                  <c:v>0.12490907136762733</c:v>
                </c:pt>
                <c:pt idx="29">
                  <c:v>0.11575254185080815</c:v>
                </c:pt>
                <c:pt idx="30">
                  <c:v>0.43475275839192346</c:v>
                </c:pt>
                <c:pt idx="31">
                  <c:v>0.38985993349007597</c:v>
                </c:pt>
                <c:pt idx="32">
                  <c:v>0.27889885528496033</c:v>
                </c:pt>
                <c:pt idx="33">
                  <c:v>0.1891671690238777</c:v>
                </c:pt>
                <c:pt idx="34">
                  <c:v>0.46701385479490315</c:v>
                </c:pt>
                <c:pt idx="35">
                  <c:v>0.20081256813321485</c:v>
                </c:pt>
                <c:pt idx="36">
                  <c:v>0.16596662171931637</c:v>
                </c:pt>
                <c:pt idx="37">
                  <c:v>2.3527465654905617E-2</c:v>
                </c:pt>
                <c:pt idx="38">
                  <c:v>0.42261005728523898</c:v>
                </c:pt>
                <c:pt idx="39">
                  <c:v>3.0864111170063779E-2</c:v>
                </c:pt>
                <c:pt idx="40">
                  <c:v>0.25410733522565865</c:v>
                </c:pt>
                <c:pt idx="41">
                  <c:v>6.7088610406428759E-2</c:v>
                </c:pt>
                <c:pt idx="42">
                  <c:v>0.28105590367950845</c:v>
                </c:pt>
                <c:pt idx="43">
                  <c:v>0.18663038572737137</c:v>
                </c:pt>
                <c:pt idx="44">
                  <c:v>7.9189611910341129E-2</c:v>
                </c:pt>
                <c:pt idx="45">
                  <c:v>0.37962513031339817</c:v>
                </c:pt>
                <c:pt idx="46">
                  <c:v>0.28717278152288223</c:v>
                </c:pt>
                <c:pt idx="47">
                  <c:v>0.16416164413485221</c:v>
                </c:pt>
                <c:pt idx="48">
                  <c:v>0.24672413712686303</c:v>
                </c:pt>
                <c:pt idx="49">
                  <c:v>0.13041005285453139</c:v>
                </c:pt>
                <c:pt idx="50">
                  <c:v>0.22266379310583026</c:v>
                </c:pt>
                <c:pt idx="51">
                  <c:v>0.49625306176298473</c:v>
                </c:pt>
                <c:pt idx="52">
                  <c:v>7.1737202881387463E-2</c:v>
                </c:pt>
                <c:pt idx="53">
                  <c:v>0.62581805640199983</c:v>
                </c:pt>
                <c:pt idx="54">
                  <c:v>0.4870673012077803</c:v>
                </c:pt>
                <c:pt idx="55">
                  <c:v>0.15438653798646215</c:v>
                </c:pt>
                <c:pt idx="56">
                  <c:v>0.18765834280803401</c:v>
                </c:pt>
                <c:pt idx="57">
                  <c:v>0.16112526203478095</c:v>
                </c:pt>
                <c:pt idx="58">
                  <c:v>0.31244570862739646</c:v>
                </c:pt>
                <c:pt idx="59">
                  <c:v>0.32730185945173251</c:v>
                </c:pt>
                <c:pt idx="60">
                  <c:v>0.18802836201095702</c:v>
                </c:pt>
                <c:pt idx="61">
                  <c:v>0.17194022339639292</c:v>
                </c:pt>
                <c:pt idx="62">
                  <c:v>0.65927553431758301</c:v>
                </c:pt>
                <c:pt idx="63">
                  <c:v>0.18380020087410021</c:v>
                </c:pt>
                <c:pt idx="64">
                  <c:v>0.94063276915073168</c:v>
                </c:pt>
                <c:pt idx="65">
                  <c:v>0.24841290060731025</c:v>
                </c:pt>
                <c:pt idx="66">
                  <c:v>0.28450439797668742</c:v>
                </c:pt>
                <c:pt idx="67">
                  <c:v>0.31164395213297102</c:v>
                </c:pt>
                <c:pt idx="68">
                  <c:v>0.41802686348992452</c:v>
                </c:pt>
                <c:pt idx="69">
                  <c:v>0.53791845732581689</c:v>
                </c:pt>
                <c:pt idx="70">
                  <c:v>0.79486134059482261</c:v>
                </c:pt>
                <c:pt idx="71">
                  <c:v>0.17046745540906516</c:v>
                </c:pt>
                <c:pt idx="72">
                  <c:v>0.44628742895596701</c:v>
                </c:pt>
                <c:pt idx="73">
                  <c:v>0.19976013973207174</c:v>
                </c:pt>
                <c:pt idx="74">
                  <c:v>3.1520573970668563E-2</c:v>
                </c:pt>
                <c:pt idx="75">
                  <c:v>3.755140169016425E-2</c:v>
                </c:pt>
                <c:pt idx="76">
                  <c:v>0.55233006393387252</c:v>
                </c:pt>
                <c:pt idx="77">
                  <c:v>0.63208765530409616</c:v>
                </c:pt>
                <c:pt idx="78">
                  <c:v>4.975319710096178E-2</c:v>
                </c:pt>
              </c:numCache>
            </c:numRef>
          </c:xVal>
          <c:yVal>
            <c:numRef>
              <c:f>'CDR model'!$AF$2:$AF$80</c:f>
              <c:numCache>
                <c:formatCode>0.000000</c:formatCode>
                <c:ptCount val="79"/>
                <c:pt idx="0">
                  <c:v>0.14842609296434742</c:v>
                </c:pt>
                <c:pt idx="1">
                  <c:v>-8.7334492054640944E-3</c:v>
                </c:pt>
                <c:pt idx="2">
                  <c:v>-7.0104353731658353E-2</c:v>
                </c:pt>
                <c:pt idx="3">
                  <c:v>0.18316503797469935</c:v>
                </c:pt>
                <c:pt idx="4">
                  <c:v>-7.2295670347638161E-4</c:v>
                </c:pt>
                <c:pt idx="5">
                  <c:v>6.6300378664702453E-2</c:v>
                </c:pt>
                <c:pt idx="6">
                  <c:v>-6.2398358115140912E-2</c:v>
                </c:pt>
                <c:pt idx="7">
                  <c:v>-8.4043765209577292E-2</c:v>
                </c:pt>
                <c:pt idx="8">
                  <c:v>-5.6692794899592891E-2</c:v>
                </c:pt>
                <c:pt idx="9">
                  <c:v>1.073155887790006E-2</c:v>
                </c:pt>
                <c:pt idx="10">
                  <c:v>-6.8789130633060358E-2</c:v>
                </c:pt>
                <c:pt idx="11">
                  <c:v>-0.18989878018339551</c:v>
                </c:pt>
                <c:pt idx="12">
                  <c:v>4.3212561493765247E-2</c:v>
                </c:pt>
                <c:pt idx="13">
                  <c:v>-3.4250155398391602E-2</c:v>
                </c:pt>
                <c:pt idx="14">
                  <c:v>-5.0690428052958605E-2</c:v>
                </c:pt>
                <c:pt idx="15">
                  <c:v>-2.1623897082814952E-2</c:v>
                </c:pt>
                <c:pt idx="16">
                  <c:v>4.9651295398103035E-2</c:v>
                </c:pt>
                <c:pt idx="17">
                  <c:v>6.2649551113692747E-2</c:v>
                </c:pt>
                <c:pt idx="18">
                  <c:v>1.7927706645533267E-2</c:v>
                </c:pt>
                <c:pt idx="19">
                  <c:v>-9.0977709582305874E-2</c:v>
                </c:pt>
                <c:pt idx="20">
                  <c:v>3.7371498971741635E-3</c:v>
                </c:pt>
                <c:pt idx="21">
                  <c:v>2.8838200803427472E-2</c:v>
                </c:pt>
                <c:pt idx="22">
                  <c:v>1.7855559372260577E-2</c:v>
                </c:pt>
                <c:pt idx="23">
                  <c:v>0.13759950827843387</c:v>
                </c:pt>
                <c:pt idx="24">
                  <c:v>-0.19611749543474921</c:v>
                </c:pt>
                <c:pt idx="25">
                  <c:v>0.1004101105434371</c:v>
                </c:pt>
                <c:pt idx="26">
                  <c:v>3.6230966982932267E-2</c:v>
                </c:pt>
                <c:pt idx="27">
                  <c:v>-0.10178981154450593</c:v>
                </c:pt>
                <c:pt idx="28">
                  <c:v>-8.514508564103393E-3</c:v>
                </c:pt>
                <c:pt idx="29">
                  <c:v>8.3517780525158861E-2</c:v>
                </c:pt>
                <c:pt idx="30">
                  <c:v>0.17744432777836722</c:v>
                </c:pt>
                <c:pt idx="31">
                  <c:v>8.9585634324518271E-4</c:v>
                </c:pt>
                <c:pt idx="32">
                  <c:v>0.13619985862772238</c:v>
                </c:pt>
                <c:pt idx="33">
                  <c:v>-9.7676820779740742E-2</c:v>
                </c:pt>
                <c:pt idx="34">
                  <c:v>-2.2776843788728962E-2</c:v>
                </c:pt>
                <c:pt idx="35">
                  <c:v>-6.831140894635393E-2</c:v>
                </c:pt>
                <c:pt idx="36">
                  <c:v>0.11462981042554538</c:v>
                </c:pt>
                <c:pt idx="37">
                  <c:v>7.1784268879938884E-4</c:v>
                </c:pt>
                <c:pt idx="38">
                  <c:v>-1.6980069731245273E-2</c:v>
                </c:pt>
                <c:pt idx="39">
                  <c:v>-4.6298822123557945E-3</c:v>
                </c:pt>
                <c:pt idx="40">
                  <c:v>2.2645477327724983E-2</c:v>
                </c:pt>
                <c:pt idx="41">
                  <c:v>0.13961270984639601</c:v>
                </c:pt>
                <c:pt idx="42">
                  <c:v>3.7988926347091834E-2</c:v>
                </c:pt>
                <c:pt idx="43">
                  <c:v>-3.6717019692766584E-2</c:v>
                </c:pt>
                <c:pt idx="44">
                  <c:v>-7.9189611910341129E-2</c:v>
                </c:pt>
                <c:pt idx="45">
                  <c:v>-8.637525843405125E-2</c:v>
                </c:pt>
                <c:pt idx="46">
                  <c:v>-7.269880831840167E-2</c:v>
                </c:pt>
                <c:pt idx="47">
                  <c:v>4.1295075488351041E-2</c:v>
                </c:pt>
                <c:pt idx="48">
                  <c:v>-0.11485748022176992</c:v>
                </c:pt>
                <c:pt idx="49">
                  <c:v>-4.8644672275182002E-2</c:v>
                </c:pt>
                <c:pt idx="50">
                  <c:v>-0.10620822046752096</c:v>
                </c:pt>
                <c:pt idx="51">
                  <c:v>7.5384686241993626E-2</c:v>
                </c:pt>
                <c:pt idx="52">
                  <c:v>-1.143508217953032E-2</c:v>
                </c:pt>
                <c:pt idx="53">
                  <c:v>0.1801706689805318</c:v>
                </c:pt>
                <c:pt idx="54">
                  <c:v>3.4383756702754842E-2</c:v>
                </c:pt>
                <c:pt idx="55">
                  <c:v>7.054452090023039E-2</c:v>
                </c:pt>
                <c:pt idx="56">
                  <c:v>-5.6511601953408236E-2</c:v>
                </c:pt>
                <c:pt idx="57">
                  <c:v>-8.9597331732416199E-2</c:v>
                </c:pt>
                <c:pt idx="58">
                  <c:v>-1.7951236118428027E-2</c:v>
                </c:pt>
                <c:pt idx="59">
                  <c:v>-1.0575403146976192E-2</c:v>
                </c:pt>
                <c:pt idx="60">
                  <c:v>3.9318686333236069E-2</c:v>
                </c:pt>
                <c:pt idx="61">
                  <c:v>0.11281707948083086</c:v>
                </c:pt>
                <c:pt idx="62">
                  <c:v>-3.4547028082377862E-2</c:v>
                </c:pt>
                <c:pt idx="63">
                  <c:v>-3.4130874178636889E-2</c:v>
                </c:pt>
                <c:pt idx="64">
                  <c:v>5.9367230849268315E-2</c:v>
                </c:pt>
                <c:pt idx="65">
                  <c:v>8.307793571550498E-2</c:v>
                </c:pt>
                <c:pt idx="66">
                  <c:v>6.6363161873960519E-2</c:v>
                </c:pt>
                <c:pt idx="67">
                  <c:v>-0.16543998405331659</c:v>
                </c:pt>
                <c:pt idx="68">
                  <c:v>-1.8741898753609043E-2</c:v>
                </c:pt>
                <c:pt idx="69">
                  <c:v>1.2475666206896552E-2</c:v>
                </c:pt>
                <c:pt idx="70">
                  <c:v>-9.8897751264222511E-2</c:v>
                </c:pt>
                <c:pt idx="71">
                  <c:v>6.0584005589168766E-3</c:v>
                </c:pt>
                <c:pt idx="72">
                  <c:v>-6.7318739203178879E-2</c:v>
                </c:pt>
                <c:pt idx="73">
                  <c:v>2.7025618132095974E-2</c:v>
                </c:pt>
                <c:pt idx="74">
                  <c:v>-2.1429547297168797E-2</c:v>
                </c:pt>
                <c:pt idx="75">
                  <c:v>5.4805286207924915E-2</c:v>
                </c:pt>
                <c:pt idx="76">
                  <c:v>-7.9943115157729783E-2</c:v>
                </c:pt>
                <c:pt idx="77">
                  <c:v>1.776470089572324E-2</c:v>
                </c:pt>
                <c:pt idx="78">
                  <c:v>5.692540751980113E-3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71-44B1-83A5-609BFB29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31168"/>
        <c:axId val="147031744"/>
      </c:scatterChart>
      <c:valAx>
        <c:axId val="1470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031744"/>
        <c:crosses val="autoZero"/>
        <c:crossBetween val="midCat"/>
      </c:valAx>
      <c:valAx>
        <c:axId val="147031744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147031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Residuals (e)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14872762825799"/>
          <c:y val="0.14587912657880917"/>
          <c:w val="0.7211436414496567"/>
          <c:h val="0.711622120962960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'CDR model'!$AF$1</c:f>
              <c:strCache>
                <c:ptCount val="1"/>
                <c:pt idx="0">
                  <c:v>e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yVal>
            <c:numRef>
              <c:f>'CDR model'!$AF$2:$AF$94</c:f>
              <c:numCache>
                <c:formatCode>0.000000</c:formatCode>
                <c:ptCount val="93"/>
                <c:pt idx="0">
                  <c:v>0.14842609296434742</c:v>
                </c:pt>
                <c:pt idx="1">
                  <c:v>-8.7334492054640944E-3</c:v>
                </c:pt>
                <c:pt idx="2">
                  <c:v>-7.0104353731658353E-2</c:v>
                </c:pt>
                <c:pt idx="3">
                  <c:v>0.18316503797469935</c:v>
                </c:pt>
                <c:pt idx="4">
                  <c:v>-7.2295670347638161E-4</c:v>
                </c:pt>
                <c:pt idx="5">
                  <c:v>6.6300378664702453E-2</c:v>
                </c:pt>
                <c:pt idx="6">
                  <c:v>-6.2398358115140912E-2</c:v>
                </c:pt>
                <c:pt idx="7">
                  <c:v>-8.4043765209577292E-2</c:v>
                </c:pt>
                <c:pt idx="8">
                  <c:v>-5.6692794899592891E-2</c:v>
                </c:pt>
                <c:pt idx="9">
                  <c:v>1.073155887790006E-2</c:v>
                </c:pt>
                <c:pt idx="10">
                  <c:v>-6.8789130633060358E-2</c:v>
                </c:pt>
                <c:pt idx="11">
                  <c:v>-0.18989878018339551</c:v>
                </c:pt>
                <c:pt idx="12">
                  <c:v>4.3212561493765247E-2</c:v>
                </c:pt>
                <c:pt idx="13">
                  <c:v>-3.4250155398391602E-2</c:v>
                </c:pt>
                <c:pt idx="14">
                  <c:v>-5.0690428052958605E-2</c:v>
                </c:pt>
                <c:pt idx="15">
                  <c:v>-2.1623897082814952E-2</c:v>
                </c:pt>
                <c:pt idx="16">
                  <c:v>4.9651295398103035E-2</c:v>
                </c:pt>
                <c:pt idx="17">
                  <c:v>6.2649551113692747E-2</c:v>
                </c:pt>
                <c:pt idx="18">
                  <c:v>1.7927706645533267E-2</c:v>
                </c:pt>
                <c:pt idx="19">
                  <c:v>-9.0977709582305874E-2</c:v>
                </c:pt>
                <c:pt idx="20">
                  <c:v>3.7371498971741635E-3</c:v>
                </c:pt>
                <c:pt idx="21">
                  <c:v>2.8838200803427472E-2</c:v>
                </c:pt>
                <c:pt idx="22">
                  <c:v>1.7855559372260577E-2</c:v>
                </c:pt>
                <c:pt idx="23">
                  <c:v>0.13759950827843387</c:v>
                </c:pt>
                <c:pt idx="24">
                  <c:v>-0.19611749543474921</c:v>
                </c:pt>
                <c:pt idx="25">
                  <c:v>0.1004101105434371</c:v>
                </c:pt>
                <c:pt idx="26">
                  <c:v>3.6230966982932267E-2</c:v>
                </c:pt>
                <c:pt idx="27">
                  <c:v>-0.10178981154450593</c:v>
                </c:pt>
                <c:pt idx="28">
                  <c:v>-8.514508564103393E-3</c:v>
                </c:pt>
                <c:pt idx="29">
                  <c:v>8.3517780525158861E-2</c:v>
                </c:pt>
                <c:pt idx="30">
                  <c:v>0.17744432777836722</c:v>
                </c:pt>
                <c:pt idx="31">
                  <c:v>8.9585634324518271E-4</c:v>
                </c:pt>
                <c:pt idx="32">
                  <c:v>0.13619985862772238</c:v>
                </c:pt>
                <c:pt idx="33">
                  <c:v>-9.7676820779740742E-2</c:v>
                </c:pt>
                <c:pt idx="34">
                  <c:v>-2.2776843788728962E-2</c:v>
                </c:pt>
                <c:pt idx="35">
                  <c:v>-6.831140894635393E-2</c:v>
                </c:pt>
                <c:pt idx="36">
                  <c:v>0.11462981042554538</c:v>
                </c:pt>
                <c:pt idx="37">
                  <c:v>7.1784268879938884E-4</c:v>
                </c:pt>
                <c:pt idx="38">
                  <c:v>-1.6980069731245273E-2</c:v>
                </c:pt>
                <c:pt idx="39">
                  <c:v>-4.6298822123557945E-3</c:v>
                </c:pt>
                <c:pt idx="40">
                  <c:v>2.2645477327724983E-2</c:v>
                </c:pt>
                <c:pt idx="41">
                  <c:v>0.13961270984639601</c:v>
                </c:pt>
                <c:pt idx="42">
                  <c:v>3.7988926347091834E-2</c:v>
                </c:pt>
                <c:pt idx="43">
                  <c:v>-3.6717019692766584E-2</c:v>
                </c:pt>
                <c:pt idx="44">
                  <c:v>-7.9189611910341129E-2</c:v>
                </c:pt>
                <c:pt idx="45">
                  <c:v>-8.637525843405125E-2</c:v>
                </c:pt>
                <c:pt idx="46">
                  <c:v>-7.269880831840167E-2</c:v>
                </c:pt>
                <c:pt idx="47">
                  <c:v>4.1295075488351041E-2</c:v>
                </c:pt>
                <c:pt idx="48">
                  <c:v>-0.11485748022176992</c:v>
                </c:pt>
                <c:pt idx="49">
                  <c:v>-4.8644672275182002E-2</c:v>
                </c:pt>
                <c:pt idx="50">
                  <c:v>-0.10620822046752096</c:v>
                </c:pt>
                <c:pt idx="51">
                  <c:v>7.5384686241993626E-2</c:v>
                </c:pt>
                <c:pt idx="52">
                  <c:v>-1.143508217953032E-2</c:v>
                </c:pt>
                <c:pt idx="53">
                  <c:v>0.1801706689805318</c:v>
                </c:pt>
                <c:pt idx="54">
                  <c:v>3.4383756702754842E-2</c:v>
                </c:pt>
                <c:pt idx="55">
                  <c:v>7.054452090023039E-2</c:v>
                </c:pt>
                <c:pt idx="56">
                  <c:v>-5.6511601953408236E-2</c:v>
                </c:pt>
                <c:pt idx="57">
                  <c:v>-8.9597331732416199E-2</c:v>
                </c:pt>
                <c:pt idx="58">
                  <c:v>-1.7951236118428027E-2</c:v>
                </c:pt>
                <c:pt idx="59">
                  <c:v>-1.0575403146976192E-2</c:v>
                </c:pt>
                <c:pt idx="60">
                  <c:v>3.9318686333236069E-2</c:v>
                </c:pt>
                <c:pt idx="61">
                  <c:v>0.11281707948083086</c:v>
                </c:pt>
                <c:pt idx="62">
                  <c:v>-3.4547028082377862E-2</c:v>
                </c:pt>
                <c:pt idx="63">
                  <c:v>-3.4130874178636889E-2</c:v>
                </c:pt>
                <c:pt idx="64">
                  <c:v>5.9367230849268315E-2</c:v>
                </c:pt>
                <c:pt idx="65">
                  <c:v>8.307793571550498E-2</c:v>
                </c:pt>
                <c:pt idx="66">
                  <c:v>6.6363161873960519E-2</c:v>
                </c:pt>
                <c:pt idx="67">
                  <c:v>-0.16543998405331659</c:v>
                </c:pt>
                <c:pt idx="68">
                  <c:v>-1.8741898753609043E-2</c:v>
                </c:pt>
                <c:pt idx="69">
                  <c:v>1.2475666206896552E-2</c:v>
                </c:pt>
                <c:pt idx="70">
                  <c:v>-9.8897751264222511E-2</c:v>
                </c:pt>
                <c:pt idx="71">
                  <c:v>6.0584005589168766E-3</c:v>
                </c:pt>
                <c:pt idx="72">
                  <c:v>-6.7318739203178879E-2</c:v>
                </c:pt>
                <c:pt idx="73">
                  <c:v>2.7025618132095974E-2</c:v>
                </c:pt>
                <c:pt idx="74">
                  <c:v>-2.1429547297168797E-2</c:v>
                </c:pt>
                <c:pt idx="75">
                  <c:v>5.4805286207924915E-2</c:v>
                </c:pt>
                <c:pt idx="76">
                  <c:v>-7.9943115157729783E-2</c:v>
                </c:pt>
                <c:pt idx="77">
                  <c:v>1.776470089572324E-2</c:v>
                </c:pt>
                <c:pt idx="78">
                  <c:v>5.692540751980113E-3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1C-4E18-B794-696096F1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33472"/>
        <c:axId val="147034048"/>
      </c:scatterChart>
      <c:valAx>
        <c:axId val="147033472"/>
        <c:scaling>
          <c:orientation val="minMax"/>
          <c:max val="80"/>
        </c:scaling>
        <c:delete val="0"/>
        <c:axPos val="b"/>
        <c:majorTickMark val="out"/>
        <c:minorTickMark val="none"/>
        <c:tickLblPos val="nextTo"/>
        <c:crossAx val="147034048"/>
        <c:crosses val="autoZero"/>
        <c:crossBetween val="midCat"/>
      </c:valAx>
      <c:valAx>
        <c:axId val="147034048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147033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58278</xdr:colOff>
      <xdr:row>0</xdr:row>
      <xdr:rowOff>287988</xdr:rowOff>
    </xdr:from>
    <xdr:ext cx="502018" cy="4054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21898543" y="287988"/>
              <a:ext cx="502018" cy="405432"/>
            </a:xfrm>
            <a:prstGeom prst="rect">
              <a:avLst/>
            </a:prstGeom>
            <a:solidFill>
              <a:sysClr val="window" lastClr="FFFFFF"/>
            </a:solidFill>
          </xdr:spPr>
          <xdr:txBody>
            <a:bodyPr vertOverflow="clip" horzOverflow="clip" wrap="square" rtlCol="0" anchor="ctr" anchorCtr="0">
              <a:spAutoFit/>
            </a:bodyPr>
            <a:lstStyle/>
            <a:p>
              <a:pPr algn="ctr"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2000" b="1" i="1" baseline="0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en-US" sz="2000" b="1" i="0" baseline="0"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𝐠</m:t>
                        </m:r>
                      </m:e>
                    </m:acc>
                  </m:oMath>
                </m:oMathPara>
              </a14:m>
              <a:endParaRPr lang="en-US" sz="2000" b="1" i="0" baseline="0"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1898543" y="287988"/>
              <a:ext cx="502018" cy="405432"/>
            </a:xfrm>
            <a:prstGeom prst="rect">
              <a:avLst/>
            </a:prstGeom>
            <a:solidFill>
              <a:sysClr val="window" lastClr="FFFFFF"/>
            </a:solidFill>
          </xdr:spPr>
          <xdr:txBody>
            <a:bodyPr vertOverflow="clip" horzOverflow="clip" wrap="square" rtlCol="0" anchor="ctr" anchorCtr="0">
              <a:spAutoFit/>
            </a:bodyPr>
            <a:lstStyle/>
            <a:p>
              <a:pPr algn="ctr" rtl="0"/>
              <a:r>
                <a:rPr lang="en-US" sz="2000" b="1" i="0" baseline="0">
                  <a:effectLst/>
                  <a:latin typeface="Cambria Math"/>
                  <a:ea typeface="+mn-ea"/>
                  <a:cs typeface="+mn-cs"/>
                </a:rPr>
                <a:t>𝐠 ̂</a:t>
              </a:r>
              <a:endParaRPr lang="en-US" sz="2000" b="1" i="0" baseline="0"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13</xdr:col>
      <xdr:colOff>358587</xdr:colOff>
      <xdr:row>25</xdr:row>
      <xdr:rowOff>112058</xdr:rowOff>
    </xdr:from>
    <xdr:to>
      <xdr:col>20</xdr:col>
      <xdr:colOff>168087</xdr:colOff>
      <xdr:row>44</xdr:row>
      <xdr:rowOff>168087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336176</xdr:colOff>
      <xdr:row>23</xdr:row>
      <xdr:rowOff>146796</xdr:rowOff>
    </xdr:from>
    <xdr:to>
      <xdr:col>33</xdr:col>
      <xdr:colOff>0</xdr:colOff>
      <xdr:row>43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414618</xdr:colOff>
      <xdr:row>44</xdr:row>
      <xdr:rowOff>11206</xdr:rowOff>
    </xdr:from>
    <xdr:to>
      <xdr:col>39</xdr:col>
      <xdr:colOff>374336</xdr:colOff>
      <xdr:row>64</xdr:row>
      <xdr:rowOff>54212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65706" y="9043147"/>
          <a:ext cx="9980017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0.18137</cdr:x>
      <cdr:y>0.87195</cdr:y>
    </cdr:from>
    <cdr:to>
      <cdr:x>0.84314</cdr:x>
      <cdr:y>0.97561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29236" y="3204884"/>
          <a:ext cx="3025588" cy="3810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pPr algn="ctr" rtl="0"/>
          <a:r>
            <a:rPr lang="en-US" sz="2000" b="1" i="0" baseline="0">
              <a:effectLst/>
              <a:latin typeface="+mn-lt"/>
              <a:ea typeface="+mn-ea"/>
              <a:cs typeface="+mn-cs"/>
            </a:rPr>
            <a:t>G</a:t>
          </a:r>
          <a:r>
            <a:rPr lang="en-US" sz="2000" b="1" i="0" baseline="-25000">
              <a:effectLst/>
              <a:latin typeface="+mn-lt"/>
              <a:ea typeface="+mn-ea"/>
              <a:cs typeface="+mn-cs"/>
            </a:rPr>
            <a:t>fitted</a:t>
          </a:r>
          <a:endParaRPr lang="en-US" sz="2000" b="1" i="0" baseline="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0.22325</cdr:x>
      <cdr:y>0.86734</cdr:y>
    </cdr:from>
    <cdr:to>
      <cdr:x>0.88179</cdr:x>
      <cdr:y>0.97135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25712" y="3177240"/>
          <a:ext cx="3025588" cy="3810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2000" b="1" i="0" baseline="0">
              <a:effectLst/>
              <a:latin typeface="+mn-lt"/>
              <a:ea typeface="+mn-ea"/>
              <a:cs typeface="+mn-cs"/>
            </a:rPr>
            <a:t>Observation number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ysClr val="window" lastClr="FFFFFF"/>
        </a:solidFill>
      </a:spPr>
      <a:bodyPr vertOverflow="clip" wrap="square" rtlCol="0" anchor="ctr" anchorCtr="0"/>
      <a:lstStyle>
        <a:defPPr algn="ctr" rtl="0">
          <a:defRPr sz="2000" b="1" i="0" baseline="0">
            <a:effectLst/>
            <a:latin typeface="+mn-lt"/>
            <a:ea typeface="+mn-ea"/>
            <a:cs typeface="+mn-cs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8"/>
  <sheetViews>
    <sheetView tabSelected="1" zoomScale="85" zoomScaleNormal="85" workbookViewId="0">
      <selection activeCell="A2" sqref="A2"/>
    </sheetView>
  </sheetViews>
  <sheetFormatPr defaultRowHeight="14.4" x14ac:dyDescent="0.3"/>
  <cols>
    <col min="1" max="1" width="22.88671875" customWidth="1"/>
    <col min="2" max="2" width="16.88671875" customWidth="1"/>
    <col min="3" max="3" width="8.88671875" customWidth="1"/>
    <col min="4" max="4" width="3.5546875" customWidth="1"/>
    <col min="5" max="5" width="10" customWidth="1"/>
    <col min="6" max="6" width="17.6640625" customWidth="1"/>
    <col min="7" max="7" width="16.5546875" customWidth="1"/>
    <col min="8" max="8" width="11.33203125" customWidth="1"/>
    <col min="9" max="11" width="10.44140625" customWidth="1"/>
    <col min="12" max="12" width="13" customWidth="1"/>
    <col min="13" max="13" width="18.88671875" customWidth="1"/>
    <col min="15" max="18" width="8.88671875" style="20"/>
    <col min="19" max="19" width="12.33203125" style="20" customWidth="1"/>
    <col min="20" max="20" width="13.6640625" style="20" bestFit="1" customWidth="1"/>
    <col min="21" max="21" width="19.33203125" customWidth="1"/>
    <col min="22" max="22" width="9.109375" customWidth="1"/>
    <col min="23" max="23" width="15" customWidth="1"/>
    <col min="32" max="32" width="10.6640625" customWidth="1"/>
    <col min="34" max="34" width="8.88671875" style="20"/>
    <col min="35" max="35" width="9" style="20" customWidth="1"/>
    <col min="36" max="37" width="8.88671875" style="20"/>
    <col min="38" max="38" width="12.33203125" style="20" customWidth="1"/>
    <col min="39" max="39" width="8.88671875" style="20"/>
    <col min="40" max="40" width="16" customWidth="1"/>
    <col min="50" max="55" width="8.88671875" style="20"/>
    <col min="64" max="64" width="8.88671875" customWidth="1"/>
  </cols>
  <sheetData>
    <row r="1" spans="1:65" s="3" customFormat="1" ht="57.6" x14ac:dyDescent="0.3">
      <c r="A1" s="2" t="s">
        <v>154</v>
      </c>
      <c r="B1" s="2" t="s">
        <v>124</v>
      </c>
      <c r="C1" s="2" t="s">
        <v>125</v>
      </c>
      <c r="D1" s="2"/>
      <c r="E1" s="2" t="s">
        <v>133</v>
      </c>
      <c r="F1" s="2" t="s">
        <v>86</v>
      </c>
      <c r="G1" s="2" t="s">
        <v>88</v>
      </c>
      <c r="H1" s="2" t="s">
        <v>76</v>
      </c>
      <c r="I1" s="2" t="s">
        <v>77</v>
      </c>
      <c r="J1" s="3" t="s">
        <v>131</v>
      </c>
      <c r="K1" s="3" t="s">
        <v>87</v>
      </c>
      <c r="L1" s="3" t="s">
        <v>81</v>
      </c>
      <c r="M1" s="3" t="s">
        <v>148</v>
      </c>
      <c r="O1" s="16" t="s">
        <v>132</v>
      </c>
      <c r="P1" s="17" t="s">
        <v>82</v>
      </c>
      <c r="Q1" s="17" t="s">
        <v>83</v>
      </c>
      <c r="R1" s="17" t="s">
        <v>84</v>
      </c>
      <c r="S1" s="17" t="s">
        <v>113</v>
      </c>
      <c r="T1" s="17" t="s">
        <v>85</v>
      </c>
      <c r="AF1" s="3" t="s">
        <v>114</v>
      </c>
      <c r="AH1" s="17" t="s">
        <v>82</v>
      </c>
      <c r="AI1" s="16" t="s">
        <v>125</v>
      </c>
      <c r="AJ1" s="17" t="s">
        <v>83</v>
      </c>
      <c r="AK1" s="17" t="s">
        <v>84</v>
      </c>
      <c r="AL1" s="17" t="s">
        <v>113</v>
      </c>
      <c r="AM1" s="17" t="s">
        <v>85</v>
      </c>
      <c r="AX1" s="17" t="s">
        <v>132</v>
      </c>
      <c r="AY1" s="17" t="s">
        <v>126</v>
      </c>
      <c r="AZ1" s="17" t="s">
        <v>83</v>
      </c>
      <c r="BA1" s="17" t="s">
        <v>84</v>
      </c>
      <c r="BB1" s="17" t="s">
        <v>127</v>
      </c>
      <c r="BC1" s="17" t="s">
        <v>85</v>
      </c>
    </row>
    <row r="2" spans="1:65" x14ac:dyDescent="0.3">
      <c r="A2" s="1" t="s">
        <v>0</v>
      </c>
      <c r="B2" s="14">
        <v>0.1769</v>
      </c>
      <c r="C2" s="14">
        <v>0.37780000000000002</v>
      </c>
      <c r="E2" s="5">
        <v>22302</v>
      </c>
      <c r="F2" s="11">
        <v>25301170000</v>
      </c>
      <c r="G2" s="1">
        <f t="shared" ref="G2:G33" si="0">SUM(F2/L2)</f>
        <v>580.42986529144036</v>
      </c>
      <c r="H2" s="1">
        <v>53</v>
      </c>
      <c r="I2" s="1">
        <v>65</v>
      </c>
      <c r="J2">
        <v>3.8</v>
      </c>
      <c r="K2">
        <f t="shared" ref="K2:K33" si="1">SUM(J2*E2/100)</f>
        <v>847.47599999999989</v>
      </c>
      <c r="L2" s="5">
        <v>43590400</v>
      </c>
      <c r="M2" s="5">
        <f>E2*L2</f>
        <v>972153100800</v>
      </c>
      <c r="O2" s="18">
        <f t="shared" ref="O2:O33" si="2">SUM(E2-MIN(E$2:E$80))/(MAX(E$2:E$80)-MIN(E$2:E$80))</f>
        <v>0.25855967982038702</v>
      </c>
      <c r="P2" s="18">
        <f t="shared" ref="P2:P33" si="3">SUM(G2-MIN(G$2:G$80))/(MAX(G$2:G$80)-MIN(G$2:G$80))</f>
        <v>4.3615960216805303E-3</v>
      </c>
      <c r="Q2" s="19">
        <f t="shared" ref="Q2:Q33" si="4">SUM(MAX(H$2:H$80)-H2)/(MAX(H$2:H$80)-MIN(H$2:H$80))</f>
        <v>0.33333333333333331</v>
      </c>
      <c r="R2" s="19">
        <f t="shared" ref="R2:R33" si="5">SUM(MAX(I$2:I$80)-I2)/(MAX(I$2:I$80)-MIN(I$2:I$80))</f>
        <v>0.17948717948717949</v>
      </c>
      <c r="S2" s="18">
        <f t="shared" ref="S2:S33" si="6">SUM(P2*Q2*R2)</f>
        <v>2.6095018933131378E-4</v>
      </c>
      <c r="T2" s="18">
        <f t="shared" ref="T2:T33" si="7">SUM(K2-MIN(K$2:K$80))/(MAX(K$2:K$80)-MIN(K$2:K$80))</f>
        <v>3.4915350433976103E-2</v>
      </c>
      <c r="U2" t="s">
        <v>96</v>
      </c>
      <c r="AE2">
        <f>V$18+V$19*P2+V$20*Q2+V$21*R2+V$22*S2+V$23*T2</f>
        <v>0.11013358685603961</v>
      </c>
      <c r="AF2" s="4">
        <v>0.14842609296434742</v>
      </c>
      <c r="AH2" s="20">
        <v>4.3615960216805303E-3</v>
      </c>
      <c r="AI2" s="18">
        <f>SUM(C2-MIN(C$2:C$80))/(MAX(C$2:C$80)-MIN(C$2:C$80))</f>
        <v>0.52385714285714291</v>
      </c>
      <c r="AJ2" s="18">
        <v>0.33333333333333331</v>
      </c>
      <c r="AK2" s="20">
        <v>0.17948717948717949</v>
      </c>
      <c r="AL2" s="18">
        <v>2.6095018933131378E-4</v>
      </c>
      <c r="AM2" s="20">
        <v>3.4915350433976103E-2</v>
      </c>
      <c r="AN2" t="s">
        <v>96</v>
      </c>
      <c r="AX2" s="20">
        <v>0.25855967982038702</v>
      </c>
      <c r="AY2" s="20">
        <v>-1.6677436711470775E-2</v>
      </c>
      <c r="AZ2" s="20">
        <v>0.33333333333333331</v>
      </c>
      <c r="BA2" s="20">
        <v>0.17948717948717949</v>
      </c>
      <c r="BB2" s="20">
        <f>AY2*AZ2*BA2</f>
        <v>-9.9779535880594383E-4</v>
      </c>
      <c r="BC2" s="20">
        <v>3.4915350433976103E-2</v>
      </c>
      <c r="BD2" t="s">
        <v>96</v>
      </c>
      <c r="BG2" t="s">
        <v>128</v>
      </c>
    </row>
    <row r="3" spans="1:65" ht="15" thickBot="1" x14ac:dyDescent="0.35">
      <c r="A3" s="1" t="s">
        <v>65</v>
      </c>
      <c r="B3" s="14"/>
      <c r="C3" s="14">
        <v>0.44440000000000002</v>
      </c>
      <c r="E3" s="5">
        <v>8164</v>
      </c>
      <c r="F3" s="5">
        <v>132149288.86466101</v>
      </c>
      <c r="G3" s="1">
        <f t="shared" si="0"/>
        <v>44.070329108470958</v>
      </c>
      <c r="H3" s="1">
        <v>63</v>
      </c>
      <c r="I3" s="1">
        <v>59</v>
      </c>
      <c r="J3">
        <v>3.9</v>
      </c>
      <c r="K3">
        <f t="shared" si="1"/>
        <v>318.39599999999996</v>
      </c>
      <c r="L3" s="5">
        <v>2998600</v>
      </c>
      <c r="M3" s="5">
        <f t="shared" ref="M3:M66" si="8">E3*L3</f>
        <v>24480570400</v>
      </c>
      <c r="O3" s="18">
        <f t="shared" si="2"/>
        <v>8.6048270981282177E-2</v>
      </c>
      <c r="P3" s="18">
        <f t="shared" si="3"/>
        <v>2.3230631004768546E-4</v>
      </c>
      <c r="Q3" s="19">
        <f t="shared" si="4"/>
        <v>0.20512820512820512</v>
      </c>
      <c r="R3" s="19">
        <f t="shared" si="5"/>
        <v>0.25641025641025639</v>
      </c>
      <c r="S3" s="18">
        <f t="shared" si="6"/>
        <v>1.2218609338471291E-5</v>
      </c>
      <c r="T3" s="18">
        <f t="shared" si="7"/>
        <v>1.3117666950776489E-2</v>
      </c>
      <c r="AE3">
        <f t="shared" ref="AE3:AE66" si="9">V$18+V$19*P3+V$20*Q3+V$21*R3+V$22*S3+V$23*T3</f>
        <v>9.4781720186746271E-2</v>
      </c>
      <c r="AF3" s="4">
        <v>-8.7334492054640944E-3</v>
      </c>
      <c r="AH3" s="20">
        <v>2.3230631004768546E-4</v>
      </c>
      <c r="AI3" s="18">
        <f t="shared" ref="AI3:AI66" si="10">SUM(C3-MIN(C$2:C$80))/(MAX(C$2:C$80)-MIN(C$2:C$80))</f>
        <v>0.61900000000000011</v>
      </c>
      <c r="AJ3" s="18">
        <v>0.20512820512820512</v>
      </c>
      <c r="AK3" s="20">
        <v>0.25641025641025639</v>
      </c>
      <c r="AL3" s="18">
        <v>1.2218609338471291E-5</v>
      </c>
      <c r="AM3" s="20">
        <v>1.3117666950776489E-2</v>
      </c>
      <c r="AX3" s="20">
        <v>8.6048270981282177E-2</v>
      </c>
      <c r="AY3" s="20">
        <v>1.3699058507107084E-2</v>
      </c>
      <c r="AZ3" s="20">
        <v>0.20512820512820512</v>
      </c>
      <c r="BA3" s="20">
        <v>0.25641025641025639</v>
      </c>
      <c r="BB3" s="20">
        <f t="shared" ref="BB3:BB66" si="11">AY3*AZ3*BA3</f>
        <v>7.2052904705362686E-4</v>
      </c>
      <c r="BC3" s="20">
        <v>1.3117666950776489E-2</v>
      </c>
      <c r="BG3" t="s">
        <v>130</v>
      </c>
    </row>
    <row r="4" spans="1:65" x14ac:dyDescent="0.3">
      <c r="A4" s="1" t="s">
        <v>1</v>
      </c>
      <c r="B4" s="14">
        <v>0.1128</v>
      </c>
      <c r="C4" s="14">
        <v>0.3</v>
      </c>
      <c r="E4" s="5">
        <v>46550</v>
      </c>
      <c r="F4" s="11">
        <v>1286440000000</v>
      </c>
      <c r="G4" s="1">
        <f t="shared" si="0"/>
        <v>53584.028590588932</v>
      </c>
      <c r="H4" s="1">
        <v>10</v>
      </c>
      <c r="I4" s="1">
        <v>9</v>
      </c>
      <c r="J4">
        <v>7.7</v>
      </c>
      <c r="K4">
        <f t="shared" si="1"/>
        <v>3584.35</v>
      </c>
      <c r="L4" s="5">
        <v>24007900</v>
      </c>
      <c r="M4" s="5">
        <f t="shared" si="8"/>
        <v>1117567745000</v>
      </c>
      <c r="O4" s="18">
        <f t="shared" si="2"/>
        <v>0.55443297459550478</v>
      </c>
      <c r="P4" s="18">
        <f t="shared" si="3"/>
        <v>0.41242223469973344</v>
      </c>
      <c r="Q4" s="19">
        <f t="shared" si="4"/>
        <v>0.88461538461538458</v>
      </c>
      <c r="R4" s="19">
        <f t="shared" si="5"/>
        <v>0.89743589743589747</v>
      </c>
      <c r="S4" s="18">
        <f t="shared" si="6"/>
        <v>0.32741607389870353</v>
      </c>
      <c r="T4" s="18">
        <f t="shared" si="7"/>
        <v>0.14767242532888514</v>
      </c>
      <c r="U4" s="9" t="s">
        <v>97</v>
      </c>
      <c r="V4" s="9"/>
      <c r="AE4">
        <f t="shared" si="9"/>
        <v>0.62453732832716313</v>
      </c>
      <c r="AF4" s="4">
        <v>-7.0104353731658353E-2</v>
      </c>
      <c r="AH4" s="20">
        <v>0.41242223469973344</v>
      </c>
      <c r="AI4" s="18">
        <f t="shared" si="10"/>
        <v>0.4127142857142857</v>
      </c>
      <c r="AJ4" s="18">
        <v>0.88461538461538458</v>
      </c>
      <c r="AK4" s="20">
        <v>0.89743589743589747</v>
      </c>
      <c r="AL4" s="18">
        <v>0.32741607389870353</v>
      </c>
      <c r="AM4" s="20">
        <v>0.14767242532888514</v>
      </c>
      <c r="AN4" s="9" t="s">
        <v>97</v>
      </c>
      <c r="AO4" s="9"/>
      <c r="AX4" s="20">
        <v>0.55443297459550478</v>
      </c>
      <c r="AY4" s="20">
        <v>0.41858366667639352</v>
      </c>
      <c r="AZ4" s="20">
        <v>0.88461538461538458</v>
      </c>
      <c r="BA4" s="20">
        <v>0.89743589743589747</v>
      </c>
      <c r="BB4" s="20">
        <f t="shared" si="11"/>
        <v>0.33230754603007567</v>
      </c>
      <c r="BC4" s="20">
        <v>0.14767242532888514</v>
      </c>
      <c r="BD4" s="9" t="s">
        <v>97</v>
      </c>
      <c r="BE4" s="9"/>
      <c r="BG4" t="s">
        <v>129</v>
      </c>
    </row>
    <row r="5" spans="1:65" x14ac:dyDescent="0.3">
      <c r="A5" s="1" t="s">
        <v>2</v>
      </c>
      <c r="B5" s="14">
        <v>3.32E-2</v>
      </c>
      <c r="C5" s="14">
        <v>0.52439999999999998</v>
      </c>
      <c r="E5" s="5">
        <v>46640</v>
      </c>
      <c r="F5" s="11">
        <v>106037000000</v>
      </c>
      <c r="G5" s="1">
        <f t="shared" si="0"/>
        <v>12188.539184549405</v>
      </c>
      <c r="H5" s="1">
        <v>15</v>
      </c>
      <c r="I5" s="1">
        <v>17</v>
      </c>
      <c r="J5">
        <v>0.4</v>
      </c>
      <c r="K5">
        <f t="shared" si="1"/>
        <v>186.56</v>
      </c>
      <c r="L5" s="5">
        <v>8699730</v>
      </c>
      <c r="M5" s="5">
        <f t="shared" si="8"/>
        <v>405755407200</v>
      </c>
      <c r="O5" s="18">
        <f t="shared" si="2"/>
        <v>0.55553115162164146</v>
      </c>
      <c r="P5" s="18">
        <f t="shared" si="3"/>
        <v>9.3729348713542243E-2</v>
      </c>
      <c r="Q5" s="19">
        <f t="shared" si="4"/>
        <v>0.82051282051282048</v>
      </c>
      <c r="R5" s="19">
        <f t="shared" si="5"/>
        <v>0.79487179487179482</v>
      </c>
      <c r="S5" s="18">
        <f t="shared" si="6"/>
        <v>6.1130515400285267E-2</v>
      </c>
      <c r="T5" s="18">
        <f t="shared" si="7"/>
        <v>7.686126541592426E-3</v>
      </c>
      <c r="U5" t="s">
        <v>98</v>
      </c>
      <c r="V5">
        <v>0.92050279579275829</v>
      </c>
      <c r="AE5">
        <f t="shared" si="9"/>
        <v>0.37236611364694211</v>
      </c>
      <c r="AF5" s="4">
        <v>0.18316503797469935</v>
      </c>
      <c r="AH5" s="20">
        <v>9.3729348713542243E-2</v>
      </c>
      <c r="AI5" s="18">
        <f t="shared" si="10"/>
        <v>0.73328571428571432</v>
      </c>
      <c r="AJ5" s="18">
        <v>0.82051282051282048</v>
      </c>
      <c r="AK5" s="20">
        <v>0.79487179487179482</v>
      </c>
      <c r="AL5" s="18">
        <v>6.1130515400285267E-2</v>
      </c>
      <c r="AM5" s="20">
        <v>7.686126541592426E-3</v>
      </c>
      <c r="AN5" t="s">
        <v>98</v>
      </c>
      <c r="AO5">
        <v>0.97424862413876301</v>
      </c>
      <c r="AX5" s="20">
        <v>0.55553115162164146</v>
      </c>
      <c r="AY5" s="20">
        <v>9.1781839933242571E-2</v>
      </c>
      <c r="AZ5" s="20">
        <v>0.82051282051282048</v>
      </c>
      <c r="BA5" s="20">
        <v>0.79487179487179482</v>
      </c>
      <c r="BB5" s="20">
        <f t="shared" si="11"/>
        <v>5.9860345308202903E-2</v>
      </c>
      <c r="BC5" s="20">
        <v>7.686126541592426E-3</v>
      </c>
      <c r="BD5" t="s">
        <v>98</v>
      </c>
      <c r="BE5">
        <v>0.87268258776701824</v>
      </c>
      <c r="BG5" t="s">
        <v>153</v>
      </c>
    </row>
    <row r="6" spans="1:65" x14ac:dyDescent="0.3">
      <c r="A6" s="1" t="s">
        <v>3</v>
      </c>
      <c r="B6" s="14">
        <v>0</v>
      </c>
      <c r="C6" s="14">
        <v>0.26669999999999999</v>
      </c>
      <c r="E6" s="5">
        <v>3391</v>
      </c>
      <c r="F6" s="5">
        <v>26500000000</v>
      </c>
      <c r="G6" s="1">
        <f t="shared" si="0"/>
        <v>165.68816861428419</v>
      </c>
      <c r="H6" s="1">
        <v>68</v>
      </c>
      <c r="I6" s="1">
        <v>78</v>
      </c>
      <c r="J6">
        <v>3.4</v>
      </c>
      <c r="K6">
        <f t="shared" si="1"/>
        <v>115.294</v>
      </c>
      <c r="L6" s="5">
        <v>159939000</v>
      </c>
      <c r="M6" s="5">
        <f t="shared" si="8"/>
        <v>542353149000</v>
      </c>
      <c r="O6" s="18">
        <f t="shared" si="2"/>
        <v>2.7808282695170463E-2</v>
      </c>
      <c r="P6" s="18">
        <f t="shared" si="3"/>
        <v>1.1686097773007675E-3</v>
      </c>
      <c r="Q6" s="19">
        <f t="shared" si="4"/>
        <v>0.14102564102564102</v>
      </c>
      <c r="R6" s="19">
        <f t="shared" si="5"/>
        <v>1.282051282051282E-2</v>
      </c>
      <c r="S6" s="18">
        <f t="shared" si="6"/>
        <v>2.1128710634957992E-6</v>
      </c>
      <c r="T6" s="18">
        <f t="shared" si="7"/>
        <v>4.7500229067664939E-3</v>
      </c>
      <c r="U6" t="s">
        <v>89</v>
      </c>
      <c r="V6">
        <v>0.84732539706228449</v>
      </c>
      <c r="AE6">
        <f t="shared" si="9"/>
        <v>2.8531239398646845E-2</v>
      </c>
      <c r="AF6" s="4">
        <v>-7.2295670347638161E-4</v>
      </c>
      <c r="AH6" s="20">
        <v>1.1686097773007675E-3</v>
      </c>
      <c r="AI6" s="18">
        <f t="shared" si="10"/>
        <v>0.36514285714285716</v>
      </c>
      <c r="AJ6" s="18">
        <v>0.14102564102564102</v>
      </c>
      <c r="AK6" s="20">
        <v>1.282051282051282E-2</v>
      </c>
      <c r="AL6" s="18">
        <v>2.1128710634957992E-6</v>
      </c>
      <c r="AM6" s="20">
        <v>4.7500229067664939E-3</v>
      </c>
      <c r="AN6" t="s">
        <v>89</v>
      </c>
      <c r="AO6">
        <v>0.9491603816362727</v>
      </c>
      <c r="AX6" s="20">
        <v>2.7808282695170463E-2</v>
      </c>
      <c r="AY6" s="20">
        <v>-1.0447371698994767E-2</v>
      </c>
      <c r="AZ6" s="20">
        <v>0.14102564102564102</v>
      </c>
      <c r="BA6" s="20">
        <v>1.282051282051282E-2</v>
      </c>
      <c r="BB6" s="20">
        <f t="shared" si="11"/>
        <v>-1.8889067831844581E-5</v>
      </c>
      <c r="BC6" s="20">
        <v>4.7500229067664939E-3</v>
      </c>
      <c r="BD6" t="s">
        <v>89</v>
      </c>
      <c r="BE6">
        <v>0.76157489899173958</v>
      </c>
      <c r="BH6" t="s">
        <v>143</v>
      </c>
      <c r="BL6" t="s">
        <v>144</v>
      </c>
    </row>
    <row r="7" spans="1:65" x14ac:dyDescent="0.3">
      <c r="A7" s="1" t="s">
        <v>4</v>
      </c>
      <c r="B7" s="14">
        <v>0.36380000000000001</v>
      </c>
      <c r="C7" s="14">
        <v>0.56610000000000005</v>
      </c>
      <c r="E7" s="5">
        <v>43139</v>
      </c>
      <c r="F7" s="11">
        <v>300058000000</v>
      </c>
      <c r="G7" s="1">
        <f t="shared" si="0"/>
        <v>26539.643004662114</v>
      </c>
      <c r="H7" s="1">
        <v>7</v>
      </c>
      <c r="I7" s="1">
        <v>12</v>
      </c>
      <c r="J7">
        <v>0.1</v>
      </c>
      <c r="K7">
        <f t="shared" si="1"/>
        <v>43.139000000000003</v>
      </c>
      <c r="L7" s="5">
        <v>11306030</v>
      </c>
      <c r="M7" s="5">
        <f t="shared" si="8"/>
        <v>487730828170</v>
      </c>
      <c r="O7" s="18">
        <f t="shared" si="2"/>
        <v>0.51281206530492718</v>
      </c>
      <c r="P7" s="18">
        <f t="shared" si="3"/>
        <v>0.20421468803778015</v>
      </c>
      <c r="Q7" s="19">
        <f t="shared" si="4"/>
        <v>0.92307692307692313</v>
      </c>
      <c r="R7" s="19">
        <f t="shared" si="5"/>
        <v>0.85897435897435892</v>
      </c>
      <c r="S7" s="18">
        <f t="shared" si="6"/>
        <v>0.16192170530806235</v>
      </c>
      <c r="T7" s="18">
        <f t="shared" si="7"/>
        <v>1.7772931650823095E-3</v>
      </c>
      <c r="U7" t="s">
        <v>90</v>
      </c>
      <c r="V7">
        <v>0.83686823247750952</v>
      </c>
      <c r="AE7">
        <f t="shared" si="9"/>
        <v>0.44651168664022473</v>
      </c>
      <c r="AF7" s="4">
        <v>6.6300378664702453E-2</v>
      </c>
      <c r="AH7" s="20">
        <v>0.20421468803778015</v>
      </c>
      <c r="AI7" s="18">
        <f t="shared" si="10"/>
        <v>0.79285714285714293</v>
      </c>
      <c r="AJ7" s="18">
        <v>0.92307692307692313</v>
      </c>
      <c r="AK7" s="20">
        <v>0.85897435897435892</v>
      </c>
      <c r="AL7" s="18">
        <v>0.16192170530806235</v>
      </c>
      <c r="AM7" s="20">
        <v>1.7772931650823095E-3</v>
      </c>
      <c r="AN7" t="s">
        <v>90</v>
      </c>
      <c r="AO7">
        <v>0.94567821599492152</v>
      </c>
      <c r="AX7" s="20">
        <v>0.51281206530492718</v>
      </c>
      <c r="AY7" s="20">
        <v>0.19665161037515044</v>
      </c>
      <c r="AZ7" s="20">
        <v>0.92307692307692313</v>
      </c>
      <c r="BA7" s="20">
        <v>0.85897435897435892</v>
      </c>
      <c r="BB7" s="20">
        <f t="shared" si="11"/>
        <v>0.15592494550455716</v>
      </c>
      <c r="BC7" s="20">
        <v>1.7772931650823095E-3</v>
      </c>
      <c r="BD7" t="s">
        <v>90</v>
      </c>
      <c r="BE7">
        <v>0.7452444126213108</v>
      </c>
      <c r="BG7" t="s">
        <v>139</v>
      </c>
      <c r="BH7">
        <f>V$19-BE$19+BE$20+BE$21+BE$22*(0)+BE$23</f>
        <v>1.0192323919118376</v>
      </c>
      <c r="BI7" t="s">
        <v>142</v>
      </c>
      <c r="BL7">
        <f>BE20+BE22*0.85*1-BE21-BE22*0.85*1</f>
        <v>-0.15843221275487229</v>
      </c>
      <c r="BM7" t="s">
        <v>145</v>
      </c>
    </row>
    <row r="8" spans="1:65" x14ac:dyDescent="0.3">
      <c r="A8" s="1" t="s">
        <v>5</v>
      </c>
      <c r="B8" s="14">
        <v>0.59940000000000004</v>
      </c>
      <c r="C8" s="14">
        <v>0.18890000000000001</v>
      </c>
      <c r="E8" s="5">
        <v>6224</v>
      </c>
      <c r="F8" s="12">
        <v>4445020000</v>
      </c>
      <c r="G8" s="1">
        <f t="shared" si="0"/>
        <v>404.64234193007064</v>
      </c>
      <c r="H8" s="1">
        <v>50</v>
      </c>
      <c r="I8" s="1">
        <v>62</v>
      </c>
      <c r="J8">
        <v>16.100000000000001</v>
      </c>
      <c r="K8">
        <f t="shared" si="1"/>
        <v>1002.0640000000001</v>
      </c>
      <c r="L8" s="5">
        <v>10985059</v>
      </c>
      <c r="M8" s="5">
        <f t="shared" si="8"/>
        <v>68371007216</v>
      </c>
      <c r="O8" s="18">
        <f t="shared" si="2"/>
        <v>6.2376455084559634E-2</v>
      </c>
      <c r="P8" s="18">
        <f t="shared" si="3"/>
        <v>3.0082545358270894E-3</v>
      </c>
      <c r="Q8" s="19">
        <f t="shared" si="4"/>
        <v>0.37179487179487181</v>
      </c>
      <c r="R8" s="19">
        <f t="shared" si="5"/>
        <v>0.21794871794871795</v>
      </c>
      <c r="S8" s="18">
        <f t="shared" si="6"/>
        <v>2.4376553027001237E-4</v>
      </c>
      <c r="T8" s="18">
        <f t="shared" si="7"/>
        <v>4.1284255503721445E-2</v>
      </c>
      <c r="U8" t="s">
        <v>91</v>
      </c>
      <c r="V8">
        <v>8.4217388412622912E-2</v>
      </c>
      <c r="AE8">
        <f t="shared" si="9"/>
        <v>0.12477481319970055</v>
      </c>
      <c r="AF8" s="4">
        <v>-6.2398358115140912E-2</v>
      </c>
      <c r="AH8" s="20">
        <v>3.0082545358270894E-3</v>
      </c>
      <c r="AI8" s="18">
        <f t="shared" si="10"/>
        <v>0.25400000000000006</v>
      </c>
      <c r="AJ8" s="18">
        <v>0.37179487179487181</v>
      </c>
      <c r="AK8" s="20">
        <v>0.21794871794871795</v>
      </c>
      <c r="AL8" s="18">
        <v>2.4376553027001237E-4</v>
      </c>
      <c r="AM8" s="20">
        <v>4.1284255503721445E-2</v>
      </c>
      <c r="AN8" t="s">
        <v>91</v>
      </c>
      <c r="AO8">
        <v>3.878532310315029E-2</v>
      </c>
      <c r="AX8" s="20">
        <v>6.2376455084559634E-2</v>
      </c>
      <c r="AY8" s="20">
        <v>4.7435673085137672E-3</v>
      </c>
      <c r="AZ8" s="20">
        <v>0.37179487179487181</v>
      </c>
      <c r="BA8" s="20">
        <v>0.21794871794871795</v>
      </c>
      <c r="BB8" s="20">
        <f t="shared" si="11"/>
        <v>3.8438176908239439E-4</v>
      </c>
      <c r="BC8" s="20">
        <v>4.1284255503721445E-2</v>
      </c>
      <c r="BD8" t="s">
        <v>91</v>
      </c>
      <c r="BE8">
        <v>0.10524327589058068</v>
      </c>
      <c r="BG8" t="s">
        <v>140</v>
      </c>
      <c r="BH8">
        <f>V$19-BE$19+BE$20+BE$21+BE$22*(0.85)+BE$23</f>
        <v>0.18510523087091352</v>
      </c>
      <c r="BL8">
        <f>BE21+BE22*0.85*1-V19+BE19</f>
        <v>-0.79746017286620985</v>
      </c>
      <c r="BM8" t="s">
        <v>146</v>
      </c>
    </row>
    <row r="9" spans="1:65" ht="15" thickBot="1" x14ac:dyDescent="0.35">
      <c r="A9" s="1" t="s">
        <v>6</v>
      </c>
      <c r="B9" s="14">
        <v>0.3775</v>
      </c>
      <c r="C9" s="14">
        <v>0.24440000000000001</v>
      </c>
      <c r="E9" s="5">
        <v>17050</v>
      </c>
      <c r="F9" s="11">
        <v>4587518000</v>
      </c>
      <c r="G9" s="1">
        <f t="shared" si="0"/>
        <v>2142.4925952944277</v>
      </c>
      <c r="H9" s="1">
        <v>34</v>
      </c>
      <c r="I9" s="1">
        <v>21</v>
      </c>
      <c r="J9">
        <v>3.2</v>
      </c>
      <c r="K9">
        <f t="shared" si="1"/>
        <v>545.6</v>
      </c>
      <c r="L9" s="5">
        <v>2141206</v>
      </c>
      <c r="M9" s="5">
        <f t="shared" si="8"/>
        <v>36507562300</v>
      </c>
      <c r="O9" s="18">
        <f t="shared" si="2"/>
        <v>0.19447494936183712</v>
      </c>
      <c r="P9" s="18">
        <f t="shared" si="3"/>
        <v>1.6387502386336045E-2</v>
      </c>
      <c r="Q9" s="19">
        <f t="shared" si="4"/>
        <v>0.57692307692307687</v>
      </c>
      <c r="R9" s="19">
        <f t="shared" si="5"/>
        <v>0.74358974358974361</v>
      </c>
      <c r="S9" s="18">
        <f t="shared" si="6"/>
        <v>7.0301415562684204E-3</v>
      </c>
      <c r="T9" s="18">
        <f t="shared" si="7"/>
        <v>2.2478294602770302E-2</v>
      </c>
      <c r="U9" s="7" t="s">
        <v>92</v>
      </c>
      <c r="V9" s="7">
        <v>79</v>
      </c>
      <c r="AE9">
        <f t="shared" si="9"/>
        <v>0.27851871457141442</v>
      </c>
      <c r="AF9" s="4">
        <v>-8.4043765209577292E-2</v>
      </c>
      <c r="AH9" s="20">
        <v>1.6387502386336045E-2</v>
      </c>
      <c r="AI9" s="18">
        <f t="shared" si="10"/>
        <v>0.3332857142857143</v>
      </c>
      <c r="AJ9" s="18">
        <v>0.57692307692307687</v>
      </c>
      <c r="AK9" s="20">
        <v>0.74358974358974361</v>
      </c>
      <c r="AL9" s="18">
        <v>7.0301415562684204E-3</v>
      </c>
      <c r="AM9" s="20">
        <v>2.2478294602770302E-2</v>
      </c>
      <c r="AN9" s="7" t="s">
        <v>92</v>
      </c>
      <c r="AO9" s="7">
        <v>79</v>
      </c>
      <c r="AX9" s="20">
        <v>0.19447494936183712</v>
      </c>
      <c r="AY9" s="20">
        <v>8.8030917782811927E-2</v>
      </c>
      <c r="AZ9" s="20">
        <v>0.57692307692307687</v>
      </c>
      <c r="BA9" s="20">
        <v>0.74358974358974361</v>
      </c>
      <c r="BB9" s="20">
        <f t="shared" si="11"/>
        <v>3.776474283582168E-2</v>
      </c>
      <c r="BC9" s="20">
        <v>2.2478294602770302E-2</v>
      </c>
      <c r="BD9" s="7" t="s">
        <v>92</v>
      </c>
      <c r="BE9" s="7">
        <v>79</v>
      </c>
      <c r="BG9" t="s">
        <v>141</v>
      </c>
      <c r="BH9">
        <f>V$19-BE$19+BE$20+BE$21+BE$22*(1)+BE$23</f>
        <v>3.7906320098985702E-2</v>
      </c>
      <c r="BL9">
        <f>V19-BE19-BE20-BE22*0.85*1</f>
        <v>0.95589238562108214</v>
      </c>
      <c r="BM9" t="s">
        <v>147</v>
      </c>
    </row>
    <row r="10" spans="1:65" x14ac:dyDescent="0.3">
      <c r="A10" s="1" t="s">
        <v>7</v>
      </c>
      <c r="B10" s="14">
        <v>5.5800000000000002E-2</v>
      </c>
      <c r="C10" s="14">
        <v>0.1111</v>
      </c>
      <c r="E10" s="5">
        <v>16155</v>
      </c>
      <c r="F10" s="11">
        <v>1229850000000</v>
      </c>
      <c r="G10" s="1">
        <f t="shared" si="0"/>
        <v>5979.4631440253988</v>
      </c>
      <c r="H10" s="1">
        <v>44</v>
      </c>
      <c r="I10" s="1">
        <v>45</v>
      </c>
      <c r="J10">
        <v>6.1</v>
      </c>
      <c r="K10">
        <f t="shared" si="1"/>
        <v>985.45500000000004</v>
      </c>
      <c r="L10" s="5">
        <v>205679000</v>
      </c>
      <c r="M10" s="5">
        <f t="shared" si="8"/>
        <v>3322744245000</v>
      </c>
      <c r="O10" s="18">
        <f t="shared" si="2"/>
        <v>0.18355418893525635</v>
      </c>
      <c r="P10" s="18">
        <f t="shared" si="3"/>
        <v>4.5927320254528371E-2</v>
      </c>
      <c r="Q10" s="19">
        <f t="shared" si="4"/>
        <v>0.44871794871794873</v>
      </c>
      <c r="R10" s="19">
        <f t="shared" si="5"/>
        <v>0.4358974358974359</v>
      </c>
      <c r="S10" s="18">
        <f t="shared" si="6"/>
        <v>8.9831543561618606E-3</v>
      </c>
      <c r="T10" s="18">
        <f t="shared" si="7"/>
        <v>4.0599977653542903E-2</v>
      </c>
      <c r="AE10">
        <f t="shared" si="9"/>
        <v>0.24024698383484924</v>
      </c>
      <c r="AF10" s="4">
        <v>-5.6692794899592891E-2</v>
      </c>
      <c r="AH10" s="20">
        <v>4.5927320254528371E-2</v>
      </c>
      <c r="AI10" s="18">
        <f t="shared" si="10"/>
        <v>0.14285714285714288</v>
      </c>
      <c r="AJ10" s="18">
        <v>0.44871794871794873</v>
      </c>
      <c r="AK10" s="20">
        <v>0.4358974358974359</v>
      </c>
      <c r="AL10" s="18">
        <v>8.9831543561618606E-3</v>
      </c>
      <c r="AM10" s="20">
        <v>4.0599977653542903E-2</v>
      </c>
      <c r="AX10" s="20">
        <v>0.18355418893525635</v>
      </c>
      <c r="AY10" s="20">
        <v>5.7320500278656733E-2</v>
      </c>
      <c r="AZ10" s="20">
        <v>0.44871794871794873</v>
      </c>
      <c r="BA10" s="20">
        <v>0.4358974358974359</v>
      </c>
      <c r="BB10" s="20">
        <f t="shared" si="11"/>
        <v>1.1211603440434174E-2</v>
      </c>
      <c r="BC10" s="20">
        <v>4.0599977653542903E-2</v>
      </c>
    </row>
    <row r="11" spans="1:65" ht="15" thickBot="1" x14ac:dyDescent="0.35">
      <c r="A11" s="1" t="s">
        <v>8</v>
      </c>
      <c r="B11" s="14">
        <v>0.1157</v>
      </c>
      <c r="C11" s="14">
        <v>0.4778</v>
      </c>
      <c r="E11" s="5">
        <v>17926</v>
      </c>
      <c r="F11" s="12">
        <v>6625400000</v>
      </c>
      <c r="G11" s="1">
        <f t="shared" si="0"/>
        <v>919.91361526023024</v>
      </c>
      <c r="H11" s="1">
        <v>39</v>
      </c>
      <c r="I11" s="1">
        <v>43</v>
      </c>
      <c r="J11">
        <v>2</v>
      </c>
      <c r="K11">
        <f t="shared" si="1"/>
        <v>358.52</v>
      </c>
      <c r="L11" s="5">
        <v>7202198</v>
      </c>
      <c r="M11" s="5">
        <f t="shared" si="8"/>
        <v>129106601348</v>
      </c>
      <c r="O11" s="18">
        <f t="shared" si="2"/>
        <v>0.20516387241623349</v>
      </c>
      <c r="P11" s="18">
        <f t="shared" si="3"/>
        <v>6.9751913088806697E-3</v>
      </c>
      <c r="Q11" s="19">
        <f t="shared" si="4"/>
        <v>0.51282051282051277</v>
      </c>
      <c r="R11" s="19">
        <f t="shared" si="5"/>
        <v>0.46153846153846156</v>
      </c>
      <c r="S11" s="18">
        <f t="shared" si="6"/>
        <v>1.6509328541729395E-3</v>
      </c>
      <c r="T11" s="18">
        <f t="shared" si="7"/>
        <v>1.4770744466615117E-2</v>
      </c>
      <c r="U11" t="s">
        <v>93</v>
      </c>
      <c r="AE11">
        <f t="shared" si="9"/>
        <v>0.19443231353833343</v>
      </c>
      <c r="AF11" s="4">
        <v>1.073155887790006E-2</v>
      </c>
      <c r="AH11" s="20">
        <v>6.9751913088806697E-3</v>
      </c>
      <c r="AI11" s="18">
        <f t="shared" si="10"/>
        <v>0.66671428571428581</v>
      </c>
      <c r="AJ11" s="18">
        <v>0.51282051282051277</v>
      </c>
      <c r="AK11" s="20">
        <v>0.46153846153846156</v>
      </c>
      <c r="AL11" s="18">
        <v>1.6509328541729395E-3</v>
      </c>
      <c r="AM11" s="20">
        <v>1.4770744466615117E-2</v>
      </c>
      <c r="AN11" t="s">
        <v>93</v>
      </c>
      <c r="AX11" s="20">
        <v>0.20516387241623349</v>
      </c>
      <c r="AY11" s="20">
        <v>7.4713198251870191E-3</v>
      </c>
      <c r="AZ11" s="20">
        <v>0.51282051282051277</v>
      </c>
      <c r="BA11" s="20">
        <v>0.46153846153846156</v>
      </c>
      <c r="BB11" s="20">
        <f t="shared" si="11"/>
        <v>1.7683597219377558E-3</v>
      </c>
      <c r="BC11" s="20">
        <v>1.4770744466615117E-2</v>
      </c>
      <c r="BD11" t="s">
        <v>93</v>
      </c>
    </row>
    <row r="12" spans="1:65" x14ac:dyDescent="0.3">
      <c r="A12" s="1" t="s">
        <v>9</v>
      </c>
      <c r="B12" s="14">
        <v>0.37619999999999998</v>
      </c>
      <c r="C12" s="14">
        <v>0.66669999999999996</v>
      </c>
      <c r="E12" s="5">
        <v>44967</v>
      </c>
      <c r="F12" s="6">
        <v>2016120000000</v>
      </c>
      <c r="G12" s="1">
        <f t="shared" si="0"/>
        <v>56025.508540866635</v>
      </c>
      <c r="H12" s="1">
        <v>8</v>
      </c>
      <c r="I12" s="1">
        <v>8</v>
      </c>
      <c r="J12">
        <v>5.2</v>
      </c>
      <c r="K12">
        <f t="shared" si="1"/>
        <v>2338.2840000000001</v>
      </c>
      <c r="L12" s="5">
        <v>35985751</v>
      </c>
      <c r="M12" s="5">
        <f t="shared" si="8"/>
        <v>1618171265217</v>
      </c>
      <c r="O12" s="18">
        <f t="shared" si="2"/>
        <v>0.53511726090245748</v>
      </c>
      <c r="P12" s="18">
        <f t="shared" si="3"/>
        <v>0.43121854083346173</v>
      </c>
      <c r="Q12" s="19">
        <f t="shared" si="4"/>
        <v>0.91025641025641024</v>
      </c>
      <c r="R12" s="19">
        <f t="shared" si="5"/>
        <v>0.91025641025641024</v>
      </c>
      <c r="S12" s="18">
        <f t="shared" si="6"/>
        <v>0.35729333733423413</v>
      </c>
      <c r="T12" s="18">
        <f t="shared" si="7"/>
        <v>9.6335477670352193E-2</v>
      </c>
      <c r="U12" s="8"/>
      <c r="V12" s="8" t="s">
        <v>101</v>
      </c>
      <c r="W12" s="8" t="s">
        <v>102</v>
      </c>
      <c r="X12" s="8" t="s">
        <v>103</v>
      </c>
      <c r="Y12" s="8" t="s">
        <v>104</v>
      </c>
      <c r="Z12" s="8" t="s">
        <v>105</v>
      </c>
      <c r="AE12">
        <f t="shared" si="9"/>
        <v>0.60390639153551784</v>
      </c>
      <c r="AF12" s="4">
        <v>-6.8789130633060358E-2</v>
      </c>
      <c r="AH12" s="20">
        <v>0.43121854083346173</v>
      </c>
      <c r="AI12" s="18">
        <f t="shared" si="10"/>
        <v>0.93657142857142861</v>
      </c>
      <c r="AJ12" s="18">
        <v>0.91025641025641024</v>
      </c>
      <c r="AK12" s="20">
        <v>0.91025641025641024</v>
      </c>
      <c r="AL12" s="18">
        <v>0.35729333733423413</v>
      </c>
      <c r="AM12" s="20">
        <v>9.6335477670352193E-2</v>
      </c>
      <c r="AN12" s="8"/>
      <c r="AO12" s="8" t="s">
        <v>101</v>
      </c>
      <c r="AP12" s="8" t="s">
        <v>102</v>
      </c>
      <c r="AQ12" s="8" t="s">
        <v>103</v>
      </c>
      <c r="AR12" s="8" t="s">
        <v>104</v>
      </c>
      <c r="AS12" s="8" t="s">
        <v>105</v>
      </c>
      <c r="AX12" s="20">
        <v>0.53511726090245748</v>
      </c>
      <c r="AY12" s="20">
        <v>0.41373451741845613</v>
      </c>
      <c r="AZ12" s="20">
        <v>0.91025641025641024</v>
      </c>
      <c r="BA12" s="20">
        <v>0.91025641025641024</v>
      </c>
      <c r="BB12" s="20">
        <f t="shared" si="11"/>
        <v>0.34280665718383257</v>
      </c>
      <c r="BC12" s="20">
        <v>9.6335477670352193E-2</v>
      </c>
      <c r="BD12" s="8"/>
      <c r="BE12" s="8" t="s">
        <v>101</v>
      </c>
      <c r="BF12" s="8" t="s">
        <v>102</v>
      </c>
      <c r="BG12" s="8" t="s">
        <v>103</v>
      </c>
      <c r="BH12" s="8" t="s">
        <v>104</v>
      </c>
      <c r="BI12" s="8" t="s">
        <v>105</v>
      </c>
    </row>
    <row r="13" spans="1:65" x14ac:dyDescent="0.3">
      <c r="A13" s="1" t="s">
        <v>10</v>
      </c>
      <c r="B13" s="14">
        <v>5.0599999999999999E-2</v>
      </c>
      <c r="C13" s="14">
        <v>0.33329999999999999</v>
      </c>
      <c r="E13" s="5">
        <v>23057</v>
      </c>
      <c r="F13" s="11">
        <v>313325000000</v>
      </c>
      <c r="G13" s="1">
        <f t="shared" si="0"/>
        <v>17223.324666472439</v>
      </c>
      <c r="H13" s="1">
        <v>19</v>
      </c>
      <c r="I13" s="1">
        <v>16</v>
      </c>
      <c r="J13">
        <v>16.100000000000001</v>
      </c>
      <c r="K13">
        <f t="shared" si="1"/>
        <v>3712.1770000000001</v>
      </c>
      <c r="L13" s="5">
        <v>18191900</v>
      </c>
      <c r="M13" s="5">
        <f t="shared" si="8"/>
        <v>419450638300</v>
      </c>
      <c r="O13" s="18">
        <f t="shared" si="2"/>
        <v>0.2677721648729775</v>
      </c>
      <c r="P13" s="18">
        <f t="shared" si="3"/>
        <v>0.13249082583528216</v>
      </c>
      <c r="Q13" s="19">
        <f t="shared" si="4"/>
        <v>0.76923076923076927</v>
      </c>
      <c r="R13" s="19">
        <f t="shared" si="5"/>
        <v>0.80769230769230771</v>
      </c>
      <c r="S13" s="18">
        <f t="shared" si="6"/>
        <v>8.2316785282275901E-2</v>
      </c>
      <c r="T13" s="18">
        <f t="shared" si="7"/>
        <v>0.1529387980638344</v>
      </c>
      <c r="U13" t="s">
        <v>94</v>
      </c>
      <c r="V13">
        <v>5</v>
      </c>
      <c r="W13">
        <v>2.8734908880368861</v>
      </c>
      <c r="X13">
        <v>0.57469817760737718</v>
      </c>
      <c r="Y13">
        <v>81.02821660624295</v>
      </c>
      <c r="Z13">
        <v>2.2100651714374105E-28</v>
      </c>
      <c r="AE13">
        <f t="shared" si="9"/>
        <v>0.45767094505637301</v>
      </c>
      <c r="AF13" s="4">
        <v>-0.18989878018339551</v>
      </c>
      <c r="AH13" s="20">
        <v>0.13249082583528216</v>
      </c>
      <c r="AI13" s="18">
        <f t="shared" si="10"/>
        <v>0.4602857142857143</v>
      </c>
      <c r="AJ13" s="18">
        <v>0.76923076923076927</v>
      </c>
      <c r="AK13" s="20">
        <v>0.80769230769230771</v>
      </c>
      <c r="AL13" s="18">
        <v>8.2316785282275901E-2</v>
      </c>
      <c r="AM13" s="20">
        <v>0.1529387980638344</v>
      </c>
      <c r="AN13" t="s">
        <v>94</v>
      </c>
      <c r="AO13">
        <v>5</v>
      </c>
      <c r="AP13">
        <v>2.0501942352529423</v>
      </c>
      <c r="AQ13">
        <v>0.41003884705058846</v>
      </c>
      <c r="AR13">
        <v>272.57760813123502</v>
      </c>
      <c r="AS13">
        <v>9.6613595326451969E-46</v>
      </c>
      <c r="AX13" s="20">
        <v>0.2677721648729775</v>
      </c>
      <c r="AY13" s="20">
        <v>0.14291552979646679</v>
      </c>
      <c r="AZ13" s="20">
        <v>0.76923076923076927</v>
      </c>
      <c r="BA13" s="20">
        <v>0.80769230769230771</v>
      </c>
      <c r="BB13" s="20">
        <f t="shared" si="11"/>
        <v>8.879367235875156E-2</v>
      </c>
      <c r="BC13" s="20">
        <v>0.1529387980638344</v>
      </c>
      <c r="BD13" t="s">
        <v>94</v>
      </c>
      <c r="BE13">
        <v>5</v>
      </c>
      <c r="BF13">
        <v>2.5826896495697911</v>
      </c>
      <c r="BG13">
        <v>0.51653792991395819</v>
      </c>
      <c r="BH13">
        <v>46.635163320720039</v>
      </c>
      <c r="BI13">
        <v>2.2032206531308387E-21</v>
      </c>
    </row>
    <row r="14" spans="1:65" x14ac:dyDescent="0.3">
      <c r="A14" s="1" t="s">
        <v>11</v>
      </c>
      <c r="B14" s="14">
        <v>0.23330000000000001</v>
      </c>
      <c r="C14" s="14">
        <v>0.38890000000000002</v>
      </c>
      <c r="E14" s="5">
        <v>13224</v>
      </c>
      <c r="F14" s="6">
        <v>3697380000000</v>
      </c>
      <c r="G14" s="1">
        <f t="shared" si="0"/>
        <v>2688.9254130788922</v>
      </c>
      <c r="H14" s="1">
        <v>75</v>
      </c>
      <c r="I14" s="1">
        <v>61</v>
      </c>
      <c r="J14">
        <v>5.6</v>
      </c>
      <c r="K14">
        <f t="shared" si="1"/>
        <v>740.54399999999998</v>
      </c>
      <c r="L14" s="5">
        <v>1375040000</v>
      </c>
      <c r="M14" s="5">
        <f t="shared" si="8"/>
        <v>18183528960000</v>
      </c>
      <c r="O14" s="18">
        <f t="shared" si="2"/>
        <v>0.147790223784074</v>
      </c>
      <c r="P14" s="18">
        <f t="shared" si="3"/>
        <v>2.0594343619426771E-2</v>
      </c>
      <c r="Q14" s="19">
        <f t="shared" si="4"/>
        <v>5.128205128205128E-2</v>
      </c>
      <c r="R14" s="19">
        <f t="shared" si="5"/>
        <v>0.23076923076923078</v>
      </c>
      <c r="S14" s="18">
        <f t="shared" si="6"/>
        <v>2.4372004283345291E-4</v>
      </c>
      <c r="T14" s="18">
        <f t="shared" si="7"/>
        <v>3.0509835407466879E-2</v>
      </c>
      <c r="U14" t="s">
        <v>99</v>
      </c>
      <c r="V14">
        <v>73</v>
      </c>
      <c r="W14">
        <v>0.5177575013061092</v>
      </c>
      <c r="X14">
        <v>7.0925685110425915E-3</v>
      </c>
      <c r="AE14">
        <f t="shared" si="9"/>
        <v>0.10457766229030875</v>
      </c>
      <c r="AF14" s="4">
        <v>4.3212561493765247E-2</v>
      </c>
      <c r="AH14" s="20">
        <v>2.0594343619426771E-2</v>
      </c>
      <c r="AI14" s="18">
        <f t="shared" si="10"/>
        <v>0.53971428571428581</v>
      </c>
      <c r="AJ14" s="18">
        <v>5.128205128205128E-2</v>
      </c>
      <c r="AK14" s="20">
        <v>0.23076923076923078</v>
      </c>
      <c r="AL14" s="18">
        <v>2.4372004283345291E-4</v>
      </c>
      <c r="AM14" s="20">
        <v>3.0509835407466879E-2</v>
      </c>
      <c r="AN14" t="s">
        <v>99</v>
      </c>
      <c r="AO14">
        <v>73</v>
      </c>
      <c r="AP14">
        <v>0.10981399403975076</v>
      </c>
      <c r="AQ14">
        <v>1.5043012882157637E-3</v>
      </c>
      <c r="AX14" s="20">
        <v>0.147790223784074</v>
      </c>
      <c r="AY14" s="20">
        <v>3.8245087357314043E-2</v>
      </c>
      <c r="AZ14" s="20">
        <v>5.128205128205128E-2</v>
      </c>
      <c r="BA14" s="20">
        <v>0.23076923076923078</v>
      </c>
      <c r="BB14" s="20">
        <f t="shared" si="11"/>
        <v>4.5260458411022542E-4</v>
      </c>
      <c r="BC14" s="20">
        <v>3.0509835407466879E-2</v>
      </c>
      <c r="BD14" t="s">
        <v>99</v>
      </c>
      <c r="BE14">
        <v>73</v>
      </c>
      <c r="BF14">
        <v>0.80855873977320414</v>
      </c>
      <c r="BG14">
        <v>1.1076147120180879E-2</v>
      </c>
    </row>
    <row r="15" spans="1:65" ht="15" thickBot="1" x14ac:dyDescent="0.35">
      <c r="A15" s="1" t="s">
        <v>12</v>
      </c>
      <c r="B15" s="14">
        <v>5.5800000000000002E-2</v>
      </c>
      <c r="C15" s="14">
        <v>4.4400000000000002E-2</v>
      </c>
      <c r="E15" s="5">
        <v>13480</v>
      </c>
      <c r="F15" s="11">
        <v>262101000000</v>
      </c>
      <c r="G15" s="1">
        <f t="shared" si="0"/>
        <v>5399.557489308052</v>
      </c>
      <c r="H15" s="1">
        <v>57</v>
      </c>
      <c r="I15" s="1">
        <v>58</v>
      </c>
      <c r="J15">
        <v>10.3</v>
      </c>
      <c r="K15">
        <f t="shared" si="1"/>
        <v>1388.44</v>
      </c>
      <c r="L15" s="5">
        <v>48541200</v>
      </c>
      <c r="M15" s="5">
        <f t="shared" si="8"/>
        <v>654335376000</v>
      </c>
      <c r="O15" s="18">
        <f t="shared" si="2"/>
        <v>0.1509139273250848</v>
      </c>
      <c r="P15" s="18">
        <f t="shared" si="3"/>
        <v>4.1462780534057782E-2</v>
      </c>
      <c r="Q15" s="19">
        <f t="shared" si="4"/>
        <v>0.28205128205128205</v>
      </c>
      <c r="R15" s="19">
        <f t="shared" si="5"/>
        <v>0.26923076923076922</v>
      </c>
      <c r="S15" s="18">
        <f t="shared" si="6"/>
        <v>3.1485543403574445E-3</v>
      </c>
      <c r="T15" s="18">
        <f t="shared" si="7"/>
        <v>5.7202645451375364E-2</v>
      </c>
      <c r="U15" s="7" t="s">
        <v>100</v>
      </c>
      <c r="V15" s="7">
        <v>78</v>
      </c>
      <c r="W15" s="7">
        <v>3.3912483893429952</v>
      </c>
      <c r="X15" s="7"/>
      <c r="Y15" s="7"/>
      <c r="Z15" s="7"/>
      <c r="AE15">
        <f t="shared" si="9"/>
        <v>0.1851640827234764</v>
      </c>
      <c r="AF15" s="4">
        <v>-3.4250155398391602E-2</v>
      </c>
      <c r="AH15" s="20">
        <v>4.1462780534057782E-2</v>
      </c>
      <c r="AI15" s="18">
        <f t="shared" si="10"/>
        <v>4.7571428571428577E-2</v>
      </c>
      <c r="AJ15" s="18">
        <v>0.28205128205128205</v>
      </c>
      <c r="AK15" s="20">
        <v>0.26923076923076922</v>
      </c>
      <c r="AL15" s="18">
        <v>3.1485543403574445E-3</v>
      </c>
      <c r="AM15" s="20">
        <v>5.7202645451375364E-2</v>
      </c>
      <c r="AN15" s="7" t="s">
        <v>100</v>
      </c>
      <c r="AO15" s="7">
        <v>78</v>
      </c>
      <c r="AP15" s="7">
        <v>2.1600082292926932</v>
      </c>
      <c r="AQ15" s="7"/>
      <c r="AR15" s="7"/>
      <c r="AS15" s="7"/>
      <c r="AX15" s="20">
        <v>0.1509139273250848</v>
      </c>
      <c r="AY15" s="20">
        <v>4.7841300325605789E-2</v>
      </c>
      <c r="AZ15" s="20">
        <v>0.28205128205128205</v>
      </c>
      <c r="BA15" s="20">
        <v>0.26923076923076922</v>
      </c>
      <c r="BB15" s="20">
        <f t="shared" si="11"/>
        <v>3.6329192554947192E-3</v>
      </c>
      <c r="BC15" s="20">
        <v>5.7202645451375364E-2</v>
      </c>
      <c r="BD15" s="7" t="s">
        <v>100</v>
      </c>
      <c r="BE15" s="7">
        <v>78</v>
      </c>
      <c r="BF15" s="7">
        <v>3.3912483893429952</v>
      </c>
      <c r="BG15" s="7"/>
      <c r="BH15" s="7"/>
      <c r="BI15" s="7"/>
    </row>
    <row r="16" spans="1:65" ht="15" thickBot="1" x14ac:dyDescent="0.35">
      <c r="A16" s="1" t="s">
        <v>13</v>
      </c>
      <c r="B16" s="14">
        <v>0.85650000000000004</v>
      </c>
      <c r="C16" s="14">
        <v>8.8900000000000007E-2</v>
      </c>
      <c r="E16" s="5">
        <v>3101</v>
      </c>
      <c r="F16" s="12">
        <v>8102600000</v>
      </c>
      <c r="G16" s="1">
        <f t="shared" si="0"/>
        <v>357.39410271059955</v>
      </c>
      <c r="H16" s="1">
        <v>61</v>
      </c>
      <c r="I16" s="1">
        <v>68</v>
      </c>
      <c r="J16">
        <v>8.4</v>
      </c>
      <c r="K16">
        <f t="shared" si="1"/>
        <v>260.48400000000004</v>
      </c>
      <c r="L16" s="5">
        <v>22671331</v>
      </c>
      <c r="M16" s="5">
        <f t="shared" si="8"/>
        <v>70303797431</v>
      </c>
      <c r="O16" s="18">
        <f t="shared" si="2"/>
        <v>2.4269712277619152E-2</v>
      </c>
      <c r="P16" s="18">
        <f t="shared" si="3"/>
        <v>2.6445028824302269E-3</v>
      </c>
      <c r="Q16" s="19">
        <f t="shared" si="4"/>
        <v>0.23076923076923078</v>
      </c>
      <c r="R16" s="19">
        <f t="shared" si="5"/>
        <v>0.14102564102564102</v>
      </c>
      <c r="S16" s="18">
        <f t="shared" si="6"/>
        <v>8.6063703274356508E-5</v>
      </c>
      <c r="T16" s="18">
        <f t="shared" si="7"/>
        <v>1.0731737704010301E-2</v>
      </c>
      <c r="AE16">
        <f t="shared" si="9"/>
        <v>7.4960140330577754E-2</v>
      </c>
      <c r="AF16" s="4">
        <v>-5.0690428052958605E-2</v>
      </c>
      <c r="AH16" s="20">
        <v>2.6445028824302269E-3</v>
      </c>
      <c r="AI16" s="18">
        <f t="shared" si="10"/>
        <v>0.11114285714285717</v>
      </c>
      <c r="AJ16" s="18">
        <v>0.23076923076923078</v>
      </c>
      <c r="AK16" s="20">
        <v>0.14102564102564102</v>
      </c>
      <c r="AL16" s="18">
        <v>8.6063703274356508E-5</v>
      </c>
      <c r="AM16" s="20">
        <v>1.0731737704010301E-2</v>
      </c>
      <c r="AX16" s="20">
        <v>2.4269712277619152E-2</v>
      </c>
      <c r="AY16" s="20">
        <v>2.1214105280407593E-2</v>
      </c>
      <c r="AZ16" s="20">
        <v>0.23076923076923078</v>
      </c>
      <c r="BA16" s="20">
        <v>0.14102564102564102</v>
      </c>
      <c r="BB16" s="20">
        <f t="shared" si="11"/>
        <v>6.9039987598959625E-4</v>
      </c>
      <c r="BC16" s="20">
        <v>1.0731737704010301E-2</v>
      </c>
    </row>
    <row r="17" spans="1:64" x14ac:dyDescent="0.3">
      <c r="A17" s="1" t="s">
        <v>14</v>
      </c>
      <c r="B17" s="14"/>
      <c r="C17" s="14">
        <v>0.50109999999999999</v>
      </c>
      <c r="E17" s="5">
        <v>20947</v>
      </c>
      <c r="F17" s="12">
        <v>21527900000</v>
      </c>
      <c r="G17" s="1">
        <f t="shared" si="0"/>
        <v>5094.9798784280274</v>
      </c>
      <c r="H17" s="1">
        <v>30</v>
      </c>
      <c r="I17" s="1">
        <v>37</v>
      </c>
      <c r="J17">
        <v>1.7</v>
      </c>
      <c r="K17">
        <f t="shared" si="1"/>
        <v>356.09899999999999</v>
      </c>
      <c r="L17" s="5">
        <v>4225316</v>
      </c>
      <c r="M17" s="5">
        <f t="shared" si="8"/>
        <v>88507694252</v>
      </c>
      <c r="O17" s="18">
        <f t="shared" si="2"/>
        <v>0.24202601459355247</v>
      </c>
      <c r="P17" s="18">
        <f t="shared" si="3"/>
        <v>3.9117918347116892E-2</v>
      </c>
      <c r="Q17" s="19">
        <f t="shared" si="4"/>
        <v>0.62820512820512819</v>
      </c>
      <c r="R17" s="19">
        <f t="shared" si="5"/>
        <v>0.53846153846153844</v>
      </c>
      <c r="S17" s="18">
        <f t="shared" si="6"/>
        <v>1.3232195259429086E-2</v>
      </c>
      <c r="T17" s="18">
        <f t="shared" si="7"/>
        <v>1.4671001154237355E-2</v>
      </c>
      <c r="U17" s="8"/>
      <c r="V17" s="8" t="s">
        <v>106</v>
      </c>
      <c r="W17" s="8" t="s">
        <v>91</v>
      </c>
      <c r="X17" s="8" t="s">
        <v>107</v>
      </c>
      <c r="Y17" s="8" t="s">
        <v>108</v>
      </c>
      <c r="Z17" s="8" t="s">
        <v>109</v>
      </c>
      <c r="AA17" s="8" t="s">
        <v>110</v>
      </c>
      <c r="AB17" s="8" t="s">
        <v>111</v>
      </c>
      <c r="AC17" s="8" t="s">
        <v>112</v>
      </c>
      <c r="AD17" s="10"/>
      <c r="AE17">
        <f t="shared" si="9"/>
        <v>0.26364991167636742</v>
      </c>
      <c r="AF17" s="4">
        <v>-2.1623897082814952E-2</v>
      </c>
      <c r="AH17" s="20">
        <v>3.9117918347116892E-2</v>
      </c>
      <c r="AI17" s="18">
        <f t="shared" si="10"/>
        <v>0.70000000000000007</v>
      </c>
      <c r="AJ17" s="18">
        <v>0.62820512820512819</v>
      </c>
      <c r="AK17" s="20">
        <v>0.53846153846153844</v>
      </c>
      <c r="AL17" s="18">
        <v>1.3232195259429086E-2</v>
      </c>
      <c r="AM17" s="20">
        <v>1.4671001154237355E-2</v>
      </c>
      <c r="AN17" s="8"/>
      <c r="AO17" s="8" t="s">
        <v>106</v>
      </c>
      <c r="AP17" s="8" t="s">
        <v>91</v>
      </c>
      <c r="AQ17" s="8" t="s">
        <v>107</v>
      </c>
      <c r="AR17" s="8" t="s">
        <v>108</v>
      </c>
      <c r="AS17" s="8" t="s">
        <v>109</v>
      </c>
      <c r="AT17" s="8" t="s">
        <v>110</v>
      </c>
      <c r="AU17" s="8" t="s">
        <v>111</v>
      </c>
      <c r="AV17" s="8" t="s">
        <v>112</v>
      </c>
      <c r="AX17" s="20">
        <v>0.24202601459355247</v>
      </c>
      <c r="AY17" s="20">
        <v>1.6175460666428828E-2</v>
      </c>
      <c r="AZ17" s="20">
        <v>0.62820512820512819</v>
      </c>
      <c r="BA17" s="20">
        <v>0.53846153846153844</v>
      </c>
      <c r="BB17" s="20">
        <f t="shared" si="11"/>
        <v>5.4715808763166549E-3</v>
      </c>
      <c r="BC17" s="20">
        <v>1.4671001154237355E-2</v>
      </c>
      <c r="BD17" s="8"/>
      <c r="BE17" s="8" t="s">
        <v>106</v>
      </c>
      <c r="BF17" s="8" t="s">
        <v>91</v>
      </c>
      <c r="BG17" s="8" t="s">
        <v>107</v>
      </c>
      <c r="BH17" s="8" t="s">
        <v>108</v>
      </c>
      <c r="BI17" s="8" t="s">
        <v>109</v>
      </c>
      <c r="BJ17" s="8" t="s">
        <v>110</v>
      </c>
      <c r="BK17" s="8" t="s">
        <v>111</v>
      </c>
      <c r="BL17" s="8" t="s">
        <v>112</v>
      </c>
    </row>
    <row r="18" spans="1:64" x14ac:dyDescent="0.3">
      <c r="A18" s="1" t="s">
        <v>15</v>
      </c>
      <c r="B18" s="14">
        <v>2.75E-2</v>
      </c>
      <c r="C18" s="14">
        <v>0.62219999999999998</v>
      </c>
      <c r="E18" s="5">
        <v>44625</v>
      </c>
      <c r="F18" s="11">
        <v>224856000000</v>
      </c>
      <c r="G18" s="1">
        <f t="shared" si="0"/>
        <v>39398.302264960839</v>
      </c>
      <c r="H18" s="1">
        <v>1</v>
      </c>
      <c r="I18" s="1">
        <v>1</v>
      </c>
      <c r="J18">
        <v>1.7</v>
      </c>
      <c r="K18">
        <f t="shared" si="1"/>
        <v>758.625</v>
      </c>
      <c r="L18" s="5">
        <v>5707251</v>
      </c>
      <c r="M18" s="5">
        <f t="shared" si="8"/>
        <v>254686075875</v>
      </c>
      <c r="O18" s="18">
        <f t="shared" si="2"/>
        <v>0.53094418820313838</v>
      </c>
      <c r="P18" s="18">
        <f t="shared" si="3"/>
        <v>0.3032100928119964</v>
      </c>
      <c r="Q18" s="19">
        <f t="shared" si="4"/>
        <v>1</v>
      </c>
      <c r="R18" s="19">
        <f t="shared" si="5"/>
        <v>1</v>
      </c>
      <c r="S18" s="18">
        <f t="shared" si="6"/>
        <v>0.3032100928119964</v>
      </c>
      <c r="T18" s="18">
        <f t="shared" si="7"/>
        <v>3.1254758509946148E-2</v>
      </c>
      <c r="U18" t="s">
        <v>95</v>
      </c>
      <c r="V18">
        <v>1.7876833663494664E-3</v>
      </c>
      <c r="W18">
        <v>2.2282305217053992E-2</v>
      </c>
      <c r="X18">
        <v>8.0228833997895543E-2</v>
      </c>
      <c r="Y18">
        <v>0.93627479916964251</v>
      </c>
      <c r="Z18">
        <v>-4.2620886889439699E-2</v>
      </c>
      <c r="AA18">
        <v>4.6196253622138625E-2</v>
      </c>
      <c r="AB18">
        <v>-4.2620886889439699E-2</v>
      </c>
      <c r="AC18">
        <v>4.6196253622138625E-2</v>
      </c>
      <c r="AE18">
        <f t="shared" si="9"/>
        <v>0.48129289280503534</v>
      </c>
      <c r="AF18" s="4">
        <v>4.9651295398103035E-2</v>
      </c>
      <c r="AH18" s="20">
        <v>0.3032100928119964</v>
      </c>
      <c r="AI18" s="18">
        <f t="shared" si="10"/>
        <v>0.873</v>
      </c>
      <c r="AJ18" s="18">
        <v>1</v>
      </c>
      <c r="AK18" s="20">
        <v>1</v>
      </c>
      <c r="AL18" s="18">
        <v>0.3032100928119964</v>
      </c>
      <c r="AM18" s="20">
        <v>3.1254758509946148E-2</v>
      </c>
      <c r="AN18" t="s">
        <v>95</v>
      </c>
      <c r="AO18">
        <v>3.5515181928518151E-2</v>
      </c>
      <c r="AP18">
        <v>1.1089649681950284E-2</v>
      </c>
      <c r="AQ18">
        <v>3.2025521948022675</v>
      </c>
      <c r="AR18">
        <v>2.0190367867773235E-3</v>
      </c>
      <c r="AS18">
        <v>1.341354198526587E-2</v>
      </c>
      <c r="AT18">
        <v>5.7616821871770432E-2</v>
      </c>
      <c r="AU18">
        <v>1.341354198526587E-2</v>
      </c>
      <c r="AV18">
        <v>5.7616821871770432E-2</v>
      </c>
      <c r="AX18" s="20">
        <v>0.53094418820313838</v>
      </c>
      <c r="AY18" s="20">
        <v>0.36487843663201064</v>
      </c>
      <c r="AZ18" s="20">
        <v>1</v>
      </c>
      <c r="BA18" s="20">
        <v>1</v>
      </c>
      <c r="BB18" s="20">
        <f t="shared" si="11"/>
        <v>0.36487843663201064</v>
      </c>
      <c r="BC18" s="20">
        <v>3.1254758509946148E-2</v>
      </c>
      <c r="BD18" t="s">
        <v>95</v>
      </c>
      <c r="BE18">
        <v>-5.0577624789013842E-4</v>
      </c>
      <c r="BF18">
        <v>2.8755055363592814E-2</v>
      </c>
      <c r="BG18">
        <v>-1.7589124468545068E-2</v>
      </c>
      <c r="BH18">
        <v>0.98601461840973248</v>
      </c>
      <c r="BI18">
        <v>-5.7814518942334324E-2</v>
      </c>
      <c r="BJ18">
        <v>5.6802966446554047E-2</v>
      </c>
      <c r="BK18">
        <v>-5.7814518942334324E-2</v>
      </c>
      <c r="BL18">
        <v>5.6802966446554047E-2</v>
      </c>
    </row>
    <row r="19" spans="1:64" x14ac:dyDescent="0.3">
      <c r="A19" s="1" t="s">
        <v>16</v>
      </c>
      <c r="B19" s="14">
        <v>1.0800000000000001E-2</v>
      </c>
      <c r="C19" s="14">
        <v>0.21110000000000001</v>
      </c>
      <c r="E19" s="5">
        <v>14014</v>
      </c>
      <c r="F19" s="11">
        <v>140000000</v>
      </c>
      <c r="G19" s="1">
        <f t="shared" si="0"/>
        <v>13.89571957246841</v>
      </c>
      <c r="H19" s="1">
        <v>48</v>
      </c>
      <c r="I19" s="1">
        <v>67</v>
      </c>
      <c r="J19">
        <v>0.5</v>
      </c>
      <c r="K19">
        <f t="shared" si="1"/>
        <v>70.069999999999993</v>
      </c>
      <c r="L19" s="5">
        <v>10075045</v>
      </c>
      <c r="M19" s="5">
        <f t="shared" si="8"/>
        <v>141191680630</v>
      </c>
      <c r="O19" s="18">
        <f t="shared" si="2"/>
        <v>0.15742977768016203</v>
      </c>
      <c r="P19" s="18">
        <f t="shared" si="3"/>
        <v>0</v>
      </c>
      <c r="Q19" s="19">
        <f t="shared" si="4"/>
        <v>0.39743589743589741</v>
      </c>
      <c r="R19" s="19">
        <f t="shared" si="5"/>
        <v>0.15384615384615385</v>
      </c>
      <c r="S19" s="18">
        <f t="shared" si="6"/>
        <v>0</v>
      </c>
      <c r="T19" s="18">
        <f t="shared" si="7"/>
        <v>2.8868293673315888E-3</v>
      </c>
      <c r="U19" t="s">
        <v>82</v>
      </c>
      <c r="V19">
        <v>1.5343458652620221</v>
      </c>
      <c r="W19">
        <v>0.23243943984682724</v>
      </c>
      <c r="X19">
        <v>6.6010564569985375</v>
      </c>
      <c r="Y19">
        <v>5.6700170827934084E-9</v>
      </c>
      <c r="Z19">
        <v>1.0710947297038471</v>
      </c>
      <c r="AA19">
        <v>1.9975970008201971</v>
      </c>
      <c r="AB19">
        <v>1.0710947297038471</v>
      </c>
      <c r="AC19">
        <v>1.9975970008201971</v>
      </c>
      <c r="AE19">
        <f t="shared" si="9"/>
        <v>9.4780226566469283E-2</v>
      </c>
      <c r="AF19" s="4">
        <v>6.2649551113692747E-2</v>
      </c>
      <c r="AH19" s="20">
        <v>0</v>
      </c>
      <c r="AI19" s="18">
        <f t="shared" si="10"/>
        <v>0.28571428571428575</v>
      </c>
      <c r="AJ19" s="18">
        <v>0.39743589743589741</v>
      </c>
      <c r="AK19" s="20">
        <v>0.15384615384615385</v>
      </c>
      <c r="AL19" s="18">
        <v>0</v>
      </c>
      <c r="AM19" s="20">
        <v>2.8868293673315888E-3</v>
      </c>
      <c r="AN19" t="s">
        <v>138</v>
      </c>
      <c r="AO19">
        <v>-7.1750680452204341E-2</v>
      </c>
      <c r="AP19">
        <v>1.8996022441257782E-2</v>
      </c>
      <c r="AQ19">
        <v>-3.7771423293524768</v>
      </c>
      <c r="AR19">
        <v>3.2100669806018695E-4</v>
      </c>
      <c r="AS19">
        <v>-0.10960969858097032</v>
      </c>
      <c r="AT19">
        <v>-3.3891662323438362E-2</v>
      </c>
      <c r="AU19">
        <v>-0.10960969858097032</v>
      </c>
      <c r="AV19">
        <v>-3.3891662323438362E-2</v>
      </c>
      <c r="AX19" s="20">
        <v>0.15742977768016203</v>
      </c>
      <c r="AY19" s="20">
        <v>-1.5008796086344131E-2</v>
      </c>
      <c r="AZ19" s="20">
        <v>0.39743589743589741</v>
      </c>
      <c r="BA19" s="20">
        <v>0.15384615384615385</v>
      </c>
      <c r="BB19" s="20">
        <f t="shared" si="11"/>
        <v>-9.176975910782408E-4</v>
      </c>
      <c r="BC19" s="20">
        <v>2.8868293673315888E-3</v>
      </c>
      <c r="BD19" t="s">
        <v>126</v>
      </c>
      <c r="BE19">
        <v>1.2956174994804335</v>
      </c>
      <c r="BF19">
        <v>0.48624261862333323</v>
      </c>
      <c r="BG19">
        <v>2.6645494447784732</v>
      </c>
      <c r="BH19">
        <v>9.4828559411033186E-3</v>
      </c>
      <c r="BI19">
        <v>0.32653735807897266</v>
      </c>
      <c r="BJ19">
        <v>2.2646976408818942</v>
      </c>
      <c r="BK19">
        <v>0.32653735807897266</v>
      </c>
      <c r="BL19">
        <v>2.2646976408818942</v>
      </c>
    </row>
    <row r="20" spans="1:64" x14ac:dyDescent="0.3">
      <c r="A20" s="1" t="s">
        <v>17</v>
      </c>
      <c r="B20" s="14">
        <v>2.3099999999999999E-2</v>
      </c>
      <c r="C20" s="14">
        <v>0.3</v>
      </c>
      <c r="E20" s="5">
        <v>10918</v>
      </c>
      <c r="F20" s="12">
        <v>59181970000</v>
      </c>
      <c r="G20" s="1">
        <f t="shared" si="0"/>
        <v>654.20320966747067</v>
      </c>
      <c r="H20" s="1">
        <v>69</v>
      </c>
      <c r="I20" s="1">
        <v>60</v>
      </c>
      <c r="J20">
        <v>10.9</v>
      </c>
      <c r="K20">
        <f t="shared" si="1"/>
        <v>1190.0619999999999</v>
      </c>
      <c r="L20" s="5">
        <v>90464200</v>
      </c>
      <c r="M20" s="5">
        <f t="shared" si="8"/>
        <v>987688135600</v>
      </c>
      <c r="O20" s="18">
        <f t="shared" si="2"/>
        <v>0.11965248798106255</v>
      </c>
      <c r="P20" s="18">
        <f t="shared" si="3"/>
        <v>4.9295574195380469E-3</v>
      </c>
      <c r="Q20" s="19">
        <f t="shared" si="4"/>
        <v>0.12820512820512819</v>
      </c>
      <c r="R20" s="19">
        <f t="shared" si="5"/>
        <v>0.24358974358974358</v>
      </c>
      <c r="S20" s="18">
        <f t="shared" si="6"/>
        <v>1.5394738818412702E-4</v>
      </c>
      <c r="T20" s="18">
        <f t="shared" si="7"/>
        <v>4.9029626524123952E-2</v>
      </c>
      <c r="U20" t="s">
        <v>83</v>
      </c>
      <c r="V20">
        <v>0.14332364113531582</v>
      </c>
      <c r="W20">
        <v>8.4715746012073018E-2</v>
      </c>
      <c r="X20">
        <v>1.6918182024259159</v>
      </c>
      <c r="Y20">
        <v>9.494549007909317E-2</v>
      </c>
      <c r="Z20">
        <v>-2.5514597184360804E-2</v>
      </c>
      <c r="AA20">
        <v>0.31216187945499241</v>
      </c>
      <c r="AB20">
        <v>-2.5514597184360804E-2</v>
      </c>
      <c r="AC20">
        <v>0.31216187945499241</v>
      </c>
      <c r="AE20">
        <f t="shared" si="9"/>
        <v>0.10172478133552929</v>
      </c>
      <c r="AF20" s="4">
        <v>1.7927706645533267E-2</v>
      </c>
      <c r="AH20" s="20">
        <v>4.9295574195380469E-3</v>
      </c>
      <c r="AI20" s="18">
        <f t="shared" si="10"/>
        <v>0.4127142857142857</v>
      </c>
      <c r="AJ20" s="18">
        <v>0.12820512820512819</v>
      </c>
      <c r="AK20" s="20">
        <v>0.24358974358974358</v>
      </c>
      <c r="AL20" s="18">
        <v>1.5394738818412702E-4</v>
      </c>
      <c r="AM20" s="20">
        <v>4.9029626524123952E-2</v>
      </c>
      <c r="AN20" t="s">
        <v>83</v>
      </c>
      <c r="AO20">
        <v>-0.15917516841275281</v>
      </c>
      <c r="AP20">
        <v>3.4298274865574525E-2</v>
      </c>
      <c r="AQ20">
        <v>-4.6409088805955747</v>
      </c>
      <c r="AR20">
        <v>1.4921245839822773E-5</v>
      </c>
      <c r="AS20">
        <v>-0.22753153164282314</v>
      </c>
      <c r="AT20">
        <v>-9.0818805182682469E-2</v>
      </c>
      <c r="AU20">
        <v>-0.22753153164282314</v>
      </c>
      <c r="AV20">
        <v>-9.0818805182682469E-2</v>
      </c>
      <c r="AX20" s="20">
        <v>0.11965248798106255</v>
      </c>
      <c r="AY20" s="20">
        <v>3.7428206349575888E-2</v>
      </c>
      <c r="AZ20" s="20">
        <v>0.12820512820512819</v>
      </c>
      <c r="BA20" s="20">
        <v>0.24358974358974358</v>
      </c>
      <c r="BB20" s="20">
        <f t="shared" si="11"/>
        <v>1.1688624599637439E-3</v>
      </c>
      <c r="BC20" s="20">
        <v>4.9029626524123952E-2</v>
      </c>
      <c r="BD20" t="s">
        <v>83</v>
      </c>
      <c r="BE20">
        <v>0.11696314120143042</v>
      </c>
      <c r="BF20">
        <v>0.1321281654886379</v>
      </c>
      <c r="BG20">
        <v>0.88522489333652665</v>
      </c>
      <c r="BH20">
        <v>0.37894195932584851</v>
      </c>
      <c r="BI20">
        <v>-0.14636791286652429</v>
      </c>
      <c r="BJ20">
        <v>0.38029419526938513</v>
      </c>
      <c r="BK20">
        <v>-0.14636791286652429</v>
      </c>
      <c r="BL20">
        <v>0.38029419526938513</v>
      </c>
    </row>
    <row r="21" spans="1:64" x14ac:dyDescent="0.3">
      <c r="A21" s="1" t="s">
        <v>18</v>
      </c>
      <c r="B21" s="14"/>
      <c r="C21" s="14">
        <v>0.15</v>
      </c>
      <c r="E21" s="5">
        <v>8060</v>
      </c>
      <c r="F21" s="12">
        <v>10742970000</v>
      </c>
      <c r="G21" s="1">
        <f t="shared" si="0"/>
        <v>1647.524221035399</v>
      </c>
      <c r="H21" s="1">
        <v>42</v>
      </c>
      <c r="I21" s="1">
        <v>49</v>
      </c>
      <c r="J21">
        <v>1.7</v>
      </c>
      <c r="K21">
        <f t="shared" si="1"/>
        <v>137.02000000000001</v>
      </c>
      <c r="L21" s="5">
        <v>6520675</v>
      </c>
      <c r="M21" s="5">
        <f t="shared" si="8"/>
        <v>52556640500</v>
      </c>
      <c r="O21" s="18">
        <f t="shared" si="2"/>
        <v>8.4779266417746538E-2</v>
      </c>
      <c r="P21" s="18">
        <f t="shared" si="3"/>
        <v>1.2576872244553287E-2</v>
      </c>
      <c r="Q21" s="19">
        <f t="shared" si="4"/>
        <v>0.47435897435897434</v>
      </c>
      <c r="R21" s="19">
        <f t="shared" si="5"/>
        <v>0.38461538461538464</v>
      </c>
      <c r="S21" s="18">
        <f t="shared" si="6"/>
        <v>2.2945970071423646E-3</v>
      </c>
      <c r="T21" s="18">
        <f t="shared" si="7"/>
        <v>5.6451171672866332E-3</v>
      </c>
      <c r="U21" t="s">
        <v>84</v>
      </c>
      <c r="V21">
        <v>0.22696587659371562</v>
      </c>
      <c r="W21">
        <v>8.7287826973386606E-2</v>
      </c>
      <c r="X21">
        <v>2.6002007893141363</v>
      </c>
      <c r="Y21">
        <v>1.1270098292639847E-2</v>
      </c>
      <c r="Z21">
        <v>5.3001488310585015E-2</v>
      </c>
      <c r="AA21">
        <v>0.40093026487684624</v>
      </c>
      <c r="AB21">
        <v>5.3001488310585015E-2</v>
      </c>
      <c r="AC21">
        <v>0.40093026487684624</v>
      </c>
      <c r="AE21">
        <f t="shared" si="9"/>
        <v>0.17575697600005241</v>
      </c>
      <c r="AF21" s="4">
        <v>-9.0977709582305874E-2</v>
      </c>
      <c r="AH21" s="20">
        <v>1.2576872244553287E-2</v>
      </c>
      <c r="AI21" s="18">
        <f t="shared" si="10"/>
        <v>0.19842857142857143</v>
      </c>
      <c r="AJ21" s="18">
        <v>0.47435897435897434</v>
      </c>
      <c r="AK21" s="20">
        <v>0.38461538461538464</v>
      </c>
      <c r="AL21" s="18">
        <v>2.2945970071423646E-3</v>
      </c>
      <c r="AM21" s="20">
        <v>5.6451171672866332E-3</v>
      </c>
      <c r="AN21" t="s">
        <v>84</v>
      </c>
      <c r="AO21">
        <v>0.21641288535011971</v>
      </c>
      <c r="AP21">
        <v>3.3666907885114693E-2</v>
      </c>
      <c r="AQ21">
        <v>6.4280594490176908</v>
      </c>
      <c r="AR21">
        <v>1.1746295863221829E-8</v>
      </c>
      <c r="AS21">
        <v>0.14931483469748758</v>
      </c>
      <c r="AT21">
        <v>0.28351093600275185</v>
      </c>
      <c r="AU21">
        <v>0.14931483469748758</v>
      </c>
      <c r="AV21">
        <v>0.28351093600275185</v>
      </c>
      <c r="AX21" s="20">
        <v>8.4779266417746538E-2</v>
      </c>
      <c r="AY21" s="20">
        <v>3.1435543335669454E-2</v>
      </c>
      <c r="AZ21" s="20">
        <v>0.47435897435897434</v>
      </c>
      <c r="BA21" s="20">
        <v>0.38461538461538464</v>
      </c>
      <c r="BB21" s="20">
        <f t="shared" si="11"/>
        <v>5.7352815750481749E-3</v>
      </c>
      <c r="BC21" s="20">
        <v>5.6451171672866332E-3</v>
      </c>
      <c r="BD21" t="s">
        <v>84</v>
      </c>
      <c r="BE21">
        <v>0.27539535395630282</v>
      </c>
      <c r="BF21">
        <v>0.14155337926132322</v>
      </c>
      <c r="BG21">
        <v>1.9455229920572401</v>
      </c>
      <c r="BH21">
        <v>5.556279635436414E-2</v>
      </c>
      <c r="BI21">
        <v>-6.7201240715111799E-3</v>
      </c>
      <c r="BJ21">
        <v>0.55751083198411688</v>
      </c>
      <c r="BK21">
        <v>-6.7201240715111799E-3</v>
      </c>
      <c r="BL21">
        <v>0.55751083198411688</v>
      </c>
    </row>
    <row r="22" spans="1:64" x14ac:dyDescent="0.3">
      <c r="A22" s="1" t="s">
        <v>19</v>
      </c>
      <c r="B22" s="14"/>
      <c r="C22" s="14">
        <v>0.65559999999999996</v>
      </c>
      <c r="E22" s="5">
        <v>27880</v>
      </c>
      <c r="F22" s="12">
        <v>2331962196.4994597</v>
      </c>
      <c r="G22" s="1">
        <f t="shared" si="0"/>
        <v>1777.736761477878</v>
      </c>
      <c r="H22" s="1">
        <v>13</v>
      </c>
      <c r="I22" s="1">
        <v>18</v>
      </c>
      <c r="J22">
        <v>2.8</v>
      </c>
      <c r="K22">
        <f t="shared" si="1"/>
        <v>780.64</v>
      </c>
      <c r="L22" s="5">
        <v>1311759</v>
      </c>
      <c r="M22" s="5">
        <f t="shared" si="8"/>
        <v>36571840920</v>
      </c>
      <c r="O22" s="18">
        <f t="shared" si="2"/>
        <v>0.32662225150694291</v>
      </c>
      <c r="P22" s="18">
        <f t="shared" si="3"/>
        <v>1.3579344033162043E-2</v>
      </c>
      <c r="Q22" s="19">
        <f t="shared" si="4"/>
        <v>0.84615384615384615</v>
      </c>
      <c r="R22" s="19">
        <f t="shared" si="5"/>
        <v>0.78205128205128205</v>
      </c>
      <c r="S22" s="18">
        <f t="shared" si="6"/>
        <v>8.9859367320036798E-3</v>
      </c>
      <c r="T22" s="18">
        <f t="shared" si="7"/>
        <v>3.2161759345136744E-2</v>
      </c>
      <c r="U22" t="s">
        <v>113</v>
      </c>
      <c r="V22">
        <v>-1.2138807907246314</v>
      </c>
      <c r="W22">
        <v>0.26988516483709157</v>
      </c>
      <c r="X22">
        <v>-4.4977677504332467</v>
      </c>
      <c r="Y22">
        <v>2.5363418412160189E-5</v>
      </c>
      <c r="Z22">
        <v>-1.7517611485652651</v>
      </c>
      <c r="AA22">
        <v>-0.67600043288399769</v>
      </c>
      <c r="AB22">
        <v>-1.7517611485652651</v>
      </c>
      <c r="AC22">
        <v>-0.67600043288399769</v>
      </c>
      <c r="AE22">
        <f t="shared" si="9"/>
        <v>0.32288510160976874</v>
      </c>
      <c r="AF22" s="4">
        <v>3.7371498971741635E-3</v>
      </c>
      <c r="AH22" s="20">
        <v>1.3579344033162043E-2</v>
      </c>
      <c r="AI22" s="18">
        <f t="shared" si="10"/>
        <v>0.92071428571428571</v>
      </c>
      <c r="AJ22" s="18">
        <v>0.84615384615384615</v>
      </c>
      <c r="AK22" s="20">
        <v>0.78205128205128205</v>
      </c>
      <c r="AL22" s="18">
        <v>8.9859367320036798E-3</v>
      </c>
      <c r="AM22" s="20">
        <v>3.2161759345136744E-2</v>
      </c>
      <c r="AN22" t="s">
        <v>134</v>
      </c>
      <c r="AO22">
        <v>1.1060706192084209</v>
      </c>
      <c r="AP22">
        <v>4.0788789317691455E-2</v>
      </c>
      <c r="AQ22">
        <v>27.117024989233531</v>
      </c>
      <c r="AR22">
        <v>7.4646372625122509E-40</v>
      </c>
      <c r="AS22">
        <v>1.0247786793297349</v>
      </c>
      <c r="AT22">
        <v>1.1873625590871069</v>
      </c>
      <c r="AU22">
        <v>1.0247786793297349</v>
      </c>
      <c r="AV22">
        <v>1.1873625590871069</v>
      </c>
      <c r="AX22" s="20">
        <v>0.32662225150694291</v>
      </c>
      <c r="AY22" s="20">
        <v>1.3326145376373609E-2</v>
      </c>
      <c r="AZ22" s="20">
        <v>0.84615384615384615</v>
      </c>
      <c r="BA22" s="20">
        <v>0.78205128205128205</v>
      </c>
      <c r="BB22" s="20">
        <f t="shared" si="11"/>
        <v>8.8183861415647834E-3</v>
      </c>
      <c r="BC22" s="20">
        <v>3.2161759345136702E-2</v>
      </c>
      <c r="BD22" t="s">
        <v>127</v>
      </c>
      <c r="BE22">
        <v>-0.98132607181285181</v>
      </c>
      <c r="BF22">
        <v>0.52198142810861303</v>
      </c>
      <c r="BG22">
        <v>-1.8800018908118299</v>
      </c>
      <c r="BH22">
        <v>6.409795230377556E-2</v>
      </c>
      <c r="BI22">
        <v>-2.0216335578012004</v>
      </c>
      <c r="BJ22">
        <v>5.8981414175496738E-2</v>
      </c>
      <c r="BK22">
        <v>-2.0216335578012004</v>
      </c>
      <c r="BL22">
        <v>5.8981414175496738E-2</v>
      </c>
    </row>
    <row r="23" spans="1:64" ht="15" thickBot="1" x14ac:dyDescent="0.35">
      <c r="A23" s="1" t="s">
        <v>20</v>
      </c>
      <c r="B23" s="14">
        <v>0.105</v>
      </c>
      <c r="C23" s="14">
        <v>0.71109999999999995</v>
      </c>
      <c r="E23" s="5">
        <v>40661</v>
      </c>
      <c r="F23" s="11">
        <v>158687000000</v>
      </c>
      <c r="G23" s="1">
        <f t="shared" si="0"/>
        <v>28851.415944231299</v>
      </c>
      <c r="H23" s="1">
        <v>2</v>
      </c>
      <c r="I23" s="1">
        <v>2</v>
      </c>
      <c r="J23">
        <v>1.3</v>
      </c>
      <c r="K23">
        <f t="shared" si="1"/>
        <v>528.59300000000007</v>
      </c>
      <c r="L23" s="5">
        <v>5500146</v>
      </c>
      <c r="M23" s="5">
        <f t="shared" si="8"/>
        <v>223641436506</v>
      </c>
      <c r="O23" s="18">
        <f t="shared" si="2"/>
        <v>0.48257559118529908</v>
      </c>
      <c r="P23" s="18">
        <f t="shared" si="3"/>
        <v>0.22201241432214663</v>
      </c>
      <c r="Q23" s="19">
        <f t="shared" si="4"/>
        <v>0.98717948717948723</v>
      </c>
      <c r="R23" s="19">
        <f t="shared" si="5"/>
        <v>0.98717948717948723</v>
      </c>
      <c r="S23" s="18">
        <f t="shared" si="6"/>
        <v>0.21635627950624714</v>
      </c>
      <c r="T23" s="18">
        <f t="shared" si="7"/>
        <v>2.177761946290719E-2</v>
      </c>
      <c r="U23" s="7" t="s">
        <v>85</v>
      </c>
      <c r="V23" s="7">
        <v>0.38545960009049834</v>
      </c>
      <c r="W23" s="7">
        <v>6.8850199848240312E-2</v>
      </c>
      <c r="X23" s="7">
        <v>5.5985255081340188</v>
      </c>
      <c r="Y23" s="7">
        <v>3.5863672039900435E-7</v>
      </c>
      <c r="Z23" s="7">
        <v>0.24824134967601316</v>
      </c>
      <c r="AA23" s="7">
        <v>0.5226778505049835</v>
      </c>
      <c r="AB23" s="7">
        <v>0.24824134967601316</v>
      </c>
      <c r="AC23" s="7">
        <v>0.5226778505049835</v>
      </c>
      <c r="AE23">
        <f t="shared" si="9"/>
        <v>0.45373739038187161</v>
      </c>
      <c r="AF23" s="4">
        <v>2.8838200803427472E-2</v>
      </c>
      <c r="AH23" s="20">
        <v>0.22201241432214663</v>
      </c>
      <c r="AI23" s="18">
        <f t="shared" si="10"/>
        <v>1</v>
      </c>
      <c r="AJ23" s="18">
        <v>0.98717948717948723</v>
      </c>
      <c r="AK23" s="20">
        <v>0.98717948717948723</v>
      </c>
      <c r="AL23" s="18">
        <v>0.21635627950624714</v>
      </c>
      <c r="AM23" s="20">
        <v>2.177761946290719E-2</v>
      </c>
      <c r="AN23" s="7" t="s">
        <v>85</v>
      </c>
      <c r="AO23" s="7">
        <v>-1.9449624149683348E-2</v>
      </c>
      <c r="AP23" s="7">
        <v>3.1626729806752893E-2</v>
      </c>
      <c r="AQ23" s="7">
        <v>-0.61497424073008311</v>
      </c>
      <c r="AR23" s="7">
        <v>0.54048404855734566</v>
      </c>
      <c r="AS23" s="7">
        <v>-8.248160575583692E-2</v>
      </c>
      <c r="AT23" s="7">
        <v>4.3582357456470225E-2</v>
      </c>
      <c r="AU23" s="7">
        <v>-8.248160575583692E-2</v>
      </c>
      <c r="AV23" s="7">
        <v>4.3582357456470225E-2</v>
      </c>
      <c r="AX23" s="20">
        <v>0.48257559118529908</v>
      </c>
      <c r="AY23" s="20">
        <v>0.2591501590595448</v>
      </c>
      <c r="AZ23" s="20">
        <v>0.98717948717948723</v>
      </c>
      <c r="BA23" s="20">
        <v>0.98717948717948723</v>
      </c>
      <c r="BB23" s="20">
        <f t="shared" si="11"/>
        <v>0.25254787854438548</v>
      </c>
      <c r="BC23" s="20">
        <v>2.177761946290719E-2</v>
      </c>
      <c r="BD23" s="7" t="s">
        <v>85</v>
      </c>
      <c r="BE23" s="7">
        <v>0.38814553097251564</v>
      </c>
      <c r="BF23" s="7">
        <v>8.7118142791983252E-2</v>
      </c>
      <c r="BG23" s="7">
        <v>4.4553926258427241</v>
      </c>
      <c r="BH23" s="7">
        <v>2.9630858753391218E-5</v>
      </c>
      <c r="BI23" s="7">
        <v>0.21451932277523089</v>
      </c>
      <c r="BJ23" s="7">
        <v>0.56177173916980039</v>
      </c>
      <c r="BK23" s="7">
        <v>0.21451932277523089</v>
      </c>
      <c r="BL23" s="7">
        <v>0.56177173916980039</v>
      </c>
    </row>
    <row r="24" spans="1:64" x14ac:dyDescent="0.3">
      <c r="A24" s="1" t="s">
        <v>21</v>
      </c>
      <c r="B24" s="14">
        <v>0.14549999999999999</v>
      </c>
      <c r="C24" s="14">
        <v>0.5111</v>
      </c>
      <c r="E24" s="5">
        <v>40538</v>
      </c>
      <c r="F24" s="6">
        <v>1823340000000</v>
      </c>
      <c r="G24" s="1">
        <f t="shared" si="0"/>
        <v>28263.034742541695</v>
      </c>
      <c r="H24" s="1">
        <v>17</v>
      </c>
      <c r="I24" s="1">
        <v>19</v>
      </c>
      <c r="J24">
        <v>0.1</v>
      </c>
      <c r="K24">
        <f t="shared" si="1"/>
        <v>40.538000000000004</v>
      </c>
      <c r="L24" s="5">
        <v>64513242</v>
      </c>
      <c r="M24" s="5">
        <f t="shared" si="8"/>
        <v>2615237804196</v>
      </c>
      <c r="O24" s="18">
        <f t="shared" si="2"/>
        <v>0.48107474924957905</v>
      </c>
      <c r="P24" s="18">
        <f t="shared" si="3"/>
        <v>0.21748262361506721</v>
      </c>
      <c r="Q24" s="19">
        <f t="shared" si="4"/>
        <v>0.79487179487179482</v>
      </c>
      <c r="R24" s="19">
        <f t="shared" si="5"/>
        <v>0.76923076923076927</v>
      </c>
      <c r="S24" s="18">
        <f t="shared" si="6"/>
        <v>0.13297754106641188</v>
      </c>
      <c r="T24" s="18">
        <f t="shared" si="7"/>
        <v>1.6701339930482084E-3</v>
      </c>
      <c r="AE24">
        <f t="shared" si="9"/>
        <v>0.46321918987731847</v>
      </c>
      <c r="AF24" s="4">
        <v>1.7855559372260577E-2</v>
      </c>
      <c r="AH24" s="20">
        <v>0.21748262361506721</v>
      </c>
      <c r="AI24" s="18">
        <f t="shared" si="10"/>
        <v>0.7142857142857143</v>
      </c>
      <c r="AJ24" s="18">
        <v>0.79487179487179482</v>
      </c>
      <c r="AK24" s="20">
        <v>0.76923076923076927</v>
      </c>
      <c r="AL24" s="18">
        <v>0.13297754106641188</v>
      </c>
      <c r="AM24" s="20">
        <v>1.6701339930482084E-3</v>
      </c>
      <c r="AX24" s="20">
        <v>0.48107474924957905</v>
      </c>
      <c r="AY24" s="20">
        <v>0.17126236205498213</v>
      </c>
      <c r="AZ24" s="20">
        <v>0.79487179487179482</v>
      </c>
      <c r="BA24" s="20">
        <v>0.76923076923076927</v>
      </c>
      <c r="BB24" s="20">
        <f t="shared" si="11"/>
        <v>0.1047166316312514</v>
      </c>
      <c r="BC24" s="20">
        <v>1.6701339930482084E-3</v>
      </c>
    </row>
    <row r="25" spans="1:64" x14ac:dyDescent="0.3">
      <c r="A25" s="1" t="s">
        <v>22</v>
      </c>
      <c r="B25" s="14">
        <v>4.3799999999999999E-2</v>
      </c>
      <c r="C25" s="14">
        <v>0.56669999999999998</v>
      </c>
      <c r="E25" s="5">
        <v>46216</v>
      </c>
      <c r="F25" s="11">
        <v>1486310000000</v>
      </c>
      <c r="G25" s="1">
        <f t="shared" si="0"/>
        <v>18246.111540775113</v>
      </c>
      <c r="H25" s="1">
        <v>9</v>
      </c>
      <c r="I25" s="1">
        <v>10</v>
      </c>
      <c r="J25">
        <v>0.2</v>
      </c>
      <c r="K25">
        <f t="shared" si="1"/>
        <v>92.432000000000002</v>
      </c>
      <c r="L25" s="5">
        <v>81459000</v>
      </c>
      <c r="M25" s="5">
        <f t="shared" si="8"/>
        <v>3764709144000</v>
      </c>
      <c r="O25" s="18">
        <f t="shared" si="2"/>
        <v>0.55035751763184226</v>
      </c>
      <c r="P25" s="18">
        <f t="shared" si="3"/>
        <v>0.14036499051837342</v>
      </c>
      <c r="Q25" s="19">
        <f t="shared" si="4"/>
        <v>0.89743589743589747</v>
      </c>
      <c r="R25" s="19">
        <f t="shared" si="5"/>
        <v>0.88461538461538458</v>
      </c>
      <c r="S25" s="18">
        <f t="shared" si="6"/>
        <v>0.11143374493815641</v>
      </c>
      <c r="T25" s="18">
        <f t="shared" si="7"/>
        <v>3.8081263319707927E-3</v>
      </c>
      <c r="AE25">
        <f t="shared" si="9"/>
        <v>0.41275800935340839</v>
      </c>
      <c r="AF25" s="4">
        <v>0.13759950827843387</v>
      </c>
      <c r="AH25" s="20">
        <v>0.14036499051837342</v>
      </c>
      <c r="AI25" s="18">
        <f t="shared" si="10"/>
        <v>0.79371428571428571</v>
      </c>
      <c r="AJ25" s="18">
        <v>0.89743589743589747</v>
      </c>
      <c r="AK25" s="20">
        <v>0.88461538461538458</v>
      </c>
      <c r="AL25" s="18">
        <v>0.11143374493815641</v>
      </c>
      <c r="AM25" s="20">
        <v>3.8081263319707927E-3</v>
      </c>
      <c r="AX25" s="20">
        <v>0.55035751763184226</v>
      </c>
      <c r="AY25" s="20">
        <v>0.15033782417818367</v>
      </c>
      <c r="AZ25" s="20">
        <v>0.89743589743589747</v>
      </c>
      <c r="BA25" s="20">
        <v>0.88461538461538458</v>
      </c>
      <c r="BB25" s="20">
        <f t="shared" si="11"/>
        <v>0.11935103398761131</v>
      </c>
      <c r="BC25" s="20">
        <v>3.8081263319707927E-3</v>
      </c>
    </row>
    <row r="26" spans="1:64" x14ac:dyDescent="0.3">
      <c r="A26" s="1" t="s">
        <v>23</v>
      </c>
      <c r="B26" s="14">
        <v>0.70609999999999995</v>
      </c>
      <c r="C26" s="14">
        <v>8.8900000000000007E-2</v>
      </c>
      <c r="E26" s="5">
        <v>4137</v>
      </c>
      <c r="F26" s="12">
        <v>3150400000</v>
      </c>
      <c r="G26" s="1">
        <f t="shared" si="0"/>
        <v>113.8554459397328</v>
      </c>
      <c r="H26" s="1">
        <v>28</v>
      </c>
      <c r="I26" s="1">
        <v>36</v>
      </c>
      <c r="J26">
        <v>17.600000000000001</v>
      </c>
      <c r="K26">
        <f t="shared" si="1"/>
        <v>728.11200000000008</v>
      </c>
      <c r="L26" s="5">
        <v>27670174</v>
      </c>
      <c r="M26" s="5">
        <f t="shared" si="8"/>
        <v>114471509838</v>
      </c>
      <c r="O26" s="18">
        <f t="shared" si="2"/>
        <v>3.691095004514728E-2</v>
      </c>
      <c r="P26" s="18">
        <f t="shared" si="3"/>
        <v>7.6956340257027282E-4</v>
      </c>
      <c r="Q26" s="19">
        <f t="shared" si="4"/>
        <v>0.65384615384615385</v>
      </c>
      <c r="R26" s="19">
        <f t="shared" si="5"/>
        <v>0.55128205128205132</v>
      </c>
      <c r="S26" s="18">
        <f t="shared" si="6"/>
        <v>2.7739193652804212E-4</v>
      </c>
      <c r="T26" s="18">
        <f t="shared" si="7"/>
        <v>2.9997646700535726E-2</v>
      </c>
      <c r="AE26">
        <f t="shared" si="9"/>
        <v>0.23302844547989648</v>
      </c>
      <c r="AF26" s="4">
        <v>-0.19611749543474921</v>
      </c>
      <c r="AH26" s="20">
        <v>7.6956340257027282E-4</v>
      </c>
      <c r="AI26" s="18">
        <f t="shared" si="10"/>
        <v>0.11114285714285717</v>
      </c>
      <c r="AJ26" s="18">
        <v>0.65384615384615385</v>
      </c>
      <c r="AK26" s="20">
        <v>0.55128205128205132</v>
      </c>
      <c r="AL26" s="18">
        <v>2.7739193652804212E-4</v>
      </c>
      <c r="AM26" s="20">
        <v>2.9997646700535726E-2</v>
      </c>
      <c r="AX26" s="20">
        <v>3.691095004514728E-2</v>
      </c>
      <c r="AY26" s="20">
        <v>4.2492446123603797E-2</v>
      </c>
      <c r="AZ26" s="20">
        <v>0.65384615384615385</v>
      </c>
      <c r="BA26" s="20">
        <v>0.55128205128205132</v>
      </c>
      <c r="BB26" s="20">
        <f t="shared" si="11"/>
        <v>1.5316557256585E-2</v>
      </c>
      <c r="BC26" s="20">
        <v>2.9997646700535726E-2</v>
      </c>
    </row>
    <row r="27" spans="1:64" x14ac:dyDescent="0.3">
      <c r="A27" s="1" t="s">
        <v>24</v>
      </c>
      <c r="B27" s="14">
        <v>7.7799999999999994E-2</v>
      </c>
      <c r="C27" s="14">
        <v>0.43330000000000002</v>
      </c>
      <c r="E27" s="5">
        <v>25954</v>
      </c>
      <c r="F27" s="12">
        <v>44876550000</v>
      </c>
      <c r="G27" s="1">
        <f t="shared" si="0"/>
        <v>4137.2395023536046</v>
      </c>
      <c r="H27" s="1">
        <v>45</v>
      </c>
      <c r="I27" s="1">
        <v>46</v>
      </c>
      <c r="J27">
        <v>0.2</v>
      </c>
      <c r="K27">
        <f t="shared" si="1"/>
        <v>51.908000000000001</v>
      </c>
      <c r="L27" s="5">
        <v>10846979</v>
      </c>
      <c r="M27" s="5">
        <f t="shared" si="8"/>
        <v>281522492966</v>
      </c>
      <c r="O27" s="18">
        <f t="shared" si="2"/>
        <v>0.30312126314761939</v>
      </c>
      <c r="P27" s="18">
        <f t="shared" si="3"/>
        <v>3.174452938962033E-2</v>
      </c>
      <c r="Q27" s="19">
        <f t="shared" si="4"/>
        <v>0.4358974358974359</v>
      </c>
      <c r="R27" s="19">
        <f t="shared" si="5"/>
        <v>0.42307692307692307</v>
      </c>
      <c r="S27" s="18">
        <f t="shared" si="6"/>
        <v>5.8542672542988188E-3</v>
      </c>
      <c r="T27" s="18">
        <f t="shared" si="7"/>
        <v>2.1385691280069665E-3</v>
      </c>
      <c r="U27" t="s">
        <v>117</v>
      </c>
      <c r="AE27">
        <f t="shared" si="9"/>
        <v>0.20271115260418229</v>
      </c>
      <c r="AF27" s="4">
        <v>0.1004101105434371</v>
      </c>
      <c r="AH27" s="20">
        <v>3.174452938962033E-2</v>
      </c>
      <c r="AI27" s="18">
        <f t="shared" si="10"/>
        <v>0.6031428571428572</v>
      </c>
      <c r="AJ27" s="18">
        <v>0.4358974358974359</v>
      </c>
      <c r="AK27" s="20">
        <v>0.42307692307692307</v>
      </c>
      <c r="AL27" s="18">
        <v>5.8542672542988188E-3</v>
      </c>
      <c r="AM27" s="20">
        <v>2.1385691280069665E-3</v>
      </c>
      <c r="AN27" t="s">
        <v>117</v>
      </c>
      <c r="AX27" s="20">
        <v>0.30312126314761939</v>
      </c>
      <c r="AY27" s="20">
        <v>2.0848160038313603E-2</v>
      </c>
      <c r="AZ27" s="20">
        <v>0.4358974358974359</v>
      </c>
      <c r="BA27" s="20">
        <v>0.42307692307692307</v>
      </c>
      <c r="BB27" s="20">
        <f t="shared" si="11"/>
        <v>3.8447790208724301E-3</v>
      </c>
      <c r="BC27" s="20">
        <v>2.1385691280069665E-3</v>
      </c>
      <c r="BD27" t="s">
        <v>117</v>
      </c>
    </row>
    <row r="28" spans="1:64" ht="15" thickBot="1" x14ac:dyDescent="0.35">
      <c r="A28" s="1" t="s">
        <v>25</v>
      </c>
      <c r="B28" s="14">
        <v>6.5100000000000005E-2</v>
      </c>
      <c r="C28" s="14">
        <v>0.5222</v>
      </c>
      <c r="E28" s="5">
        <v>25019</v>
      </c>
      <c r="F28" s="12">
        <v>20760180000</v>
      </c>
      <c r="G28" s="1">
        <f t="shared" si="0"/>
        <v>2107.8464818763327</v>
      </c>
      <c r="H28" s="1">
        <v>29</v>
      </c>
      <c r="I28" s="1">
        <v>30</v>
      </c>
      <c r="J28">
        <v>0.6</v>
      </c>
      <c r="K28">
        <f t="shared" si="1"/>
        <v>150.114</v>
      </c>
      <c r="L28" s="5">
        <v>9849000</v>
      </c>
      <c r="M28" s="5">
        <f t="shared" si="8"/>
        <v>246412131000</v>
      </c>
      <c r="O28" s="18">
        <f t="shared" si="2"/>
        <v>0.29171242404275571</v>
      </c>
      <c r="P28" s="18">
        <f t="shared" si="3"/>
        <v>1.6120771154700776E-2</v>
      </c>
      <c r="Q28" s="19">
        <f t="shared" si="4"/>
        <v>0.64102564102564108</v>
      </c>
      <c r="R28" s="19">
        <f t="shared" si="5"/>
        <v>0.62820512820512819</v>
      </c>
      <c r="S28" s="18">
        <f t="shared" si="6"/>
        <v>6.4917635320540608E-3</v>
      </c>
      <c r="T28" s="18">
        <f t="shared" si="7"/>
        <v>6.1845797580649944E-3</v>
      </c>
      <c r="AE28">
        <f t="shared" si="9"/>
        <v>0.25548145705982345</v>
      </c>
      <c r="AF28" s="4">
        <v>3.6230966982932267E-2</v>
      </c>
      <c r="AH28" s="20">
        <v>1.6120771154700776E-2</v>
      </c>
      <c r="AI28" s="18">
        <f t="shared" si="10"/>
        <v>0.7301428571428572</v>
      </c>
      <c r="AJ28" s="18">
        <v>0.64102564102564108</v>
      </c>
      <c r="AK28" s="20">
        <v>0.62820512820512819</v>
      </c>
      <c r="AL28" s="18">
        <v>6.4917635320540608E-3</v>
      </c>
      <c r="AM28" s="20">
        <v>6.1845797580649944E-3</v>
      </c>
      <c r="AX28" s="20">
        <v>0.29171242404275571</v>
      </c>
      <c r="AY28" s="20">
        <v>2.4103316278501506E-2</v>
      </c>
      <c r="AZ28" s="20">
        <v>0.64102564102564108</v>
      </c>
      <c r="BA28" s="20">
        <v>0.62820512820512819</v>
      </c>
      <c r="BB28" s="20">
        <f t="shared" si="11"/>
        <v>9.7062992903235862E-3</v>
      </c>
      <c r="BC28" s="20">
        <v>6.1845797580649944E-3</v>
      </c>
    </row>
    <row r="29" spans="1:64" x14ac:dyDescent="0.3">
      <c r="A29" s="1" t="s">
        <v>26</v>
      </c>
      <c r="B29" s="14">
        <v>0.74219999999999997</v>
      </c>
      <c r="C29" s="14">
        <v>0.22220000000000001</v>
      </c>
      <c r="E29" s="5">
        <v>5808</v>
      </c>
      <c r="F29" s="11">
        <v>1263340000000</v>
      </c>
      <c r="G29" s="1">
        <f t="shared" si="0"/>
        <v>983.17457352758061</v>
      </c>
      <c r="H29" s="1">
        <v>43</v>
      </c>
      <c r="I29" s="1">
        <v>53</v>
      </c>
      <c r="J29">
        <v>5.9</v>
      </c>
      <c r="K29">
        <f t="shared" si="1"/>
        <v>342.67200000000003</v>
      </c>
      <c r="L29" s="5">
        <v>1284960000</v>
      </c>
      <c r="M29" s="5">
        <f t="shared" si="8"/>
        <v>7463047680000</v>
      </c>
      <c r="O29" s="18">
        <f t="shared" si="2"/>
        <v>5.7300436830417065E-2</v>
      </c>
      <c r="P29" s="18">
        <f t="shared" si="3"/>
        <v>7.4622206362240599E-3</v>
      </c>
      <c r="Q29" s="19">
        <f t="shared" si="4"/>
        <v>0.46153846153846156</v>
      </c>
      <c r="R29" s="19">
        <f t="shared" si="5"/>
        <v>0.33333333333333331</v>
      </c>
      <c r="S29" s="18">
        <f t="shared" si="6"/>
        <v>1.1480339440344707E-3</v>
      </c>
      <c r="T29" s="18">
        <f t="shared" si="7"/>
        <v>1.4117819223094769E-2</v>
      </c>
      <c r="U29" s="8" t="s">
        <v>118</v>
      </c>
      <c r="V29" s="8" t="s">
        <v>119</v>
      </c>
      <c r="W29" s="8" t="s">
        <v>120</v>
      </c>
      <c r="Y29" s="10" t="s">
        <v>120</v>
      </c>
      <c r="AE29">
        <f t="shared" si="9"/>
        <v>0.159090248374923</v>
      </c>
      <c r="AF29" s="4">
        <v>-0.10178981154450593</v>
      </c>
      <c r="AH29" s="20">
        <v>7.4622206362240599E-3</v>
      </c>
      <c r="AI29" s="18">
        <f t="shared" si="10"/>
        <v>0.3015714285714286</v>
      </c>
      <c r="AJ29" s="18">
        <v>0.46153846153846156</v>
      </c>
      <c r="AK29" s="20">
        <v>0.33333333333333331</v>
      </c>
      <c r="AL29" s="18">
        <v>1.1480339440344707E-3</v>
      </c>
      <c r="AM29" s="20">
        <v>1.4117819223094769E-2</v>
      </c>
      <c r="AN29" s="8" t="s">
        <v>118</v>
      </c>
      <c r="AO29" s="8" t="s">
        <v>119</v>
      </c>
      <c r="AP29" s="8" t="s">
        <v>120</v>
      </c>
      <c r="AX29" s="20">
        <v>5.7300436830417065E-2</v>
      </c>
      <c r="AY29" s="20">
        <v>1.3544613166915426E-2</v>
      </c>
      <c r="AZ29" s="20">
        <v>0.46153846153846156</v>
      </c>
      <c r="BA29" s="20">
        <v>0.33333333333333331</v>
      </c>
      <c r="BB29" s="20">
        <f t="shared" si="11"/>
        <v>2.0837866410639118E-3</v>
      </c>
      <c r="BC29" s="20">
        <v>1.4117819223094769E-2</v>
      </c>
      <c r="BD29" s="8" t="s">
        <v>118</v>
      </c>
      <c r="BE29" s="8" t="s">
        <v>119</v>
      </c>
      <c r="BF29" s="8" t="s">
        <v>120</v>
      </c>
    </row>
    <row r="30" spans="1:64" x14ac:dyDescent="0.3">
      <c r="A30" s="1" t="s">
        <v>27</v>
      </c>
      <c r="B30" s="14">
        <v>0.69020000000000004</v>
      </c>
      <c r="C30" s="14">
        <v>5.5599999999999997E-2</v>
      </c>
      <c r="E30" s="5">
        <v>10651</v>
      </c>
      <c r="F30" s="11">
        <v>396772000000</v>
      </c>
      <c r="G30" s="1">
        <f t="shared" si="0"/>
        <v>1533.6850853288495</v>
      </c>
      <c r="H30" s="1">
        <v>52</v>
      </c>
      <c r="I30" s="1">
        <v>64</v>
      </c>
      <c r="J30">
        <v>7.6</v>
      </c>
      <c r="K30">
        <f t="shared" si="1"/>
        <v>809.47599999999989</v>
      </c>
      <c r="L30" s="5">
        <v>258705000</v>
      </c>
      <c r="M30" s="5">
        <f t="shared" si="8"/>
        <v>2755466955000</v>
      </c>
      <c r="O30" s="18">
        <f t="shared" si="2"/>
        <v>0.11639456280352393</v>
      </c>
      <c r="P30" s="18">
        <f t="shared" si="3"/>
        <v>1.1700454953272252E-2</v>
      </c>
      <c r="Q30" s="19">
        <f t="shared" si="4"/>
        <v>0.34615384615384615</v>
      </c>
      <c r="R30" s="19">
        <f t="shared" si="5"/>
        <v>0.19230769230769232</v>
      </c>
      <c r="S30" s="18">
        <f t="shared" si="6"/>
        <v>7.7887643919711733E-4</v>
      </c>
      <c r="T30" s="18">
        <f t="shared" si="7"/>
        <v>3.3349780062082279E-2</v>
      </c>
      <c r="U30">
        <v>1</v>
      </c>
      <c r="V30">
        <v>0.11013358685603961</v>
      </c>
      <c r="W30">
        <v>0.14842609296434742</v>
      </c>
      <c r="Y30" t="s">
        <v>135</v>
      </c>
      <c r="Z30">
        <f>SKEW(W30:W108)</f>
        <v>0.12874380034457467</v>
      </c>
      <c r="AE30">
        <f t="shared" si="9"/>
        <v>0.12490907136762733</v>
      </c>
      <c r="AF30" s="4">
        <v>-8.514508564103393E-3</v>
      </c>
      <c r="AH30" s="20">
        <v>1.1700454953272252E-2</v>
      </c>
      <c r="AI30" s="18">
        <f t="shared" si="10"/>
        <v>6.357142857142857E-2</v>
      </c>
      <c r="AJ30" s="18">
        <v>0.34615384615384615</v>
      </c>
      <c r="AK30" s="20">
        <v>0.19230769230769232</v>
      </c>
      <c r="AL30" s="18">
        <v>7.7887643919711733E-4</v>
      </c>
      <c r="AM30" s="20">
        <v>3.3349780062082279E-2</v>
      </c>
      <c r="AN30">
        <v>1</v>
      </c>
      <c r="AO30">
        <v>-1.6677436711470817E-2</v>
      </c>
      <c r="AP30">
        <v>2.1039032733151348E-2</v>
      </c>
      <c r="AX30" s="20">
        <v>0.11639456280352393</v>
      </c>
      <c r="AY30" s="20">
        <v>1.7685506137977147E-2</v>
      </c>
      <c r="AZ30" s="20">
        <v>0.34615384615384615</v>
      </c>
      <c r="BA30" s="20">
        <v>0.19230769230769232</v>
      </c>
      <c r="BB30" s="20">
        <f t="shared" si="11"/>
        <v>1.1772896097765853E-3</v>
      </c>
      <c r="BC30" s="20">
        <v>3.3349780062082279E-2</v>
      </c>
      <c r="BD30">
        <v>1</v>
      </c>
      <c r="BE30">
        <v>8.0835693794768529E-2</v>
      </c>
      <c r="BF30">
        <v>0.17772398602561851</v>
      </c>
    </row>
    <row r="31" spans="1:64" x14ac:dyDescent="0.3">
      <c r="A31" s="1" t="s">
        <v>28</v>
      </c>
      <c r="B31" s="14"/>
      <c r="C31" s="14">
        <v>0.35560000000000003</v>
      </c>
      <c r="E31" s="5">
        <v>17443</v>
      </c>
      <c r="F31" s="11">
        <v>140843000000</v>
      </c>
      <c r="G31" s="1">
        <f t="shared" si="0"/>
        <v>1782.0062199346628</v>
      </c>
      <c r="H31" s="1">
        <v>79</v>
      </c>
      <c r="I31" s="1">
        <v>75</v>
      </c>
      <c r="J31">
        <v>29.4</v>
      </c>
      <c r="K31">
        <f t="shared" si="1"/>
        <v>5128.2419999999993</v>
      </c>
      <c r="L31" s="5">
        <v>79036200</v>
      </c>
      <c r="M31" s="5">
        <f t="shared" si="8"/>
        <v>1378628436600</v>
      </c>
      <c r="O31" s="18">
        <f t="shared" si="2"/>
        <v>0.19927032237596701</v>
      </c>
      <c r="P31" s="18">
        <f t="shared" si="3"/>
        <v>1.3612213460645907E-2</v>
      </c>
      <c r="Q31" s="19">
        <f t="shared" si="4"/>
        <v>0</v>
      </c>
      <c r="R31" s="19">
        <f t="shared" si="5"/>
        <v>5.128205128205128E-2</v>
      </c>
      <c r="S31" s="18">
        <f t="shared" si="6"/>
        <v>0</v>
      </c>
      <c r="T31" s="18">
        <f t="shared" si="7"/>
        <v>0.21127957197635625</v>
      </c>
      <c r="U31">
        <v>2</v>
      </c>
      <c r="V31">
        <v>9.4781720186746271E-2</v>
      </c>
      <c r="W31">
        <v>-8.7334492054640944E-3</v>
      </c>
      <c r="Y31" t="s">
        <v>136</v>
      </c>
      <c r="Z31">
        <f>KURT(W30:W108)+3</f>
        <v>3.0360791054960417</v>
      </c>
      <c r="AE31">
        <f t="shared" si="9"/>
        <v>0.11575254185080815</v>
      </c>
      <c r="AF31" s="4">
        <v>8.3517780525158861E-2</v>
      </c>
      <c r="AH31" s="20">
        <v>1.3612213460645907E-2</v>
      </c>
      <c r="AI31" s="18">
        <f t="shared" si="10"/>
        <v>0.49214285714285722</v>
      </c>
      <c r="AJ31" s="18">
        <v>0</v>
      </c>
      <c r="AK31" s="20">
        <v>5.128205128205128E-2</v>
      </c>
      <c r="AL31" s="18">
        <v>0</v>
      </c>
      <c r="AM31" s="20">
        <v>0.21127957197635625</v>
      </c>
      <c r="AN31">
        <v>2</v>
      </c>
      <c r="AO31">
        <v>1.3699058507107054E-2</v>
      </c>
      <c r="AP31">
        <v>-1.3466752197059369E-2</v>
      </c>
      <c r="AX31" s="20">
        <v>0.19927032237596701</v>
      </c>
      <c r="AY31" s="20">
        <v>7.19238546800164E-3</v>
      </c>
      <c r="AZ31" s="20">
        <v>0</v>
      </c>
      <c r="BA31" s="20">
        <v>5.128205128205128E-2</v>
      </c>
      <c r="BB31" s="20">
        <f t="shared" si="11"/>
        <v>0</v>
      </c>
      <c r="BC31" s="20">
        <v>0.21127957197635625</v>
      </c>
      <c r="BD31">
        <v>2</v>
      </c>
      <c r="BE31">
        <v>0.11623408608761683</v>
      </c>
      <c r="BF31">
        <v>-3.0185815106334654E-2</v>
      </c>
    </row>
    <row r="32" spans="1:64" x14ac:dyDescent="0.3">
      <c r="A32" s="1" t="s">
        <v>67</v>
      </c>
      <c r="B32" s="14">
        <v>9.0399999999999994E-2</v>
      </c>
      <c r="C32" s="14">
        <v>0.58889999999999998</v>
      </c>
      <c r="E32" s="5">
        <v>51284</v>
      </c>
      <c r="F32" s="11">
        <v>109014000000</v>
      </c>
      <c r="G32" s="1">
        <f t="shared" si="0"/>
        <v>23517.711524356044</v>
      </c>
      <c r="H32" s="1">
        <v>11</v>
      </c>
      <c r="I32" s="1">
        <v>14</v>
      </c>
      <c r="J32">
        <v>0.1</v>
      </c>
      <c r="K32">
        <f t="shared" si="1"/>
        <v>51.284000000000006</v>
      </c>
      <c r="L32" s="5">
        <v>4635400</v>
      </c>
      <c r="M32" s="5">
        <f t="shared" si="8"/>
        <v>237721853600</v>
      </c>
      <c r="O32" s="18">
        <f t="shared" si="2"/>
        <v>0.61219708617029067</v>
      </c>
      <c r="P32" s="18">
        <f t="shared" si="3"/>
        <v>0.18094963963444483</v>
      </c>
      <c r="Q32" s="19">
        <f t="shared" si="4"/>
        <v>0.87179487179487181</v>
      </c>
      <c r="R32" s="19">
        <f t="shared" si="5"/>
        <v>0.83333333333333337</v>
      </c>
      <c r="S32" s="18">
        <f t="shared" si="6"/>
        <v>0.1314591399053659</v>
      </c>
      <c r="T32" s="18">
        <f t="shared" si="7"/>
        <v>2.1128608145316572E-3</v>
      </c>
      <c r="U32">
        <v>3</v>
      </c>
      <c r="V32">
        <v>0.62453732832716313</v>
      </c>
      <c r="W32">
        <v>-7.0104353731658353E-2</v>
      </c>
      <c r="Y32" t="s">
        <v>137</v>
      </c>
      <c r="Z32">
        <f>79*(Z30^2/6+(Z31-3)^2/24)</f>
        <v>0.22252182260841233</v>
      </c>
      <c r="AE32">
        <f t="shared" si="9"/>
        <v>0.43475275839192346</v>
      </c>
      <c r="AF32" s="4">
        <v>0.17744432777836722</v>
      </c>
      <c r="AH32" s="20">
        <v>0.18094963963444483</v>
      </c>
      <c r="AI32" s="18">
        <f t="shared" si="10"/>
        <v>0.8254285714285714</v>
      </c>
      <c r="AJ32" s="18">
        <v>0.87179487179487181</v>
      </c>
      <c r="AK32" s="20">
        <v>0.83333333333333337</v>
      </c>
      <c r="AL32" s="18">
        <v>0.1314591399053659</v>
      </c>
      <c r="AM32" s="20">
        <v>2.1128608145316572E-3</v>
      </c>
      <c r="AN32">
        <v>3</v>
      </c>
      <c r="AO32">
        <v>0.41858366667639352</v>
      </c>
      <c r="AP32">
        <v>-6.1614319766600811E-3</v>
      </c>
      <c r="AX32" s="20">
        <v>0.61219708617029067</v>
      </c>
      <c r="AY32" s="20">
        <v>0.16322809377661521</v>
      </c>
      <c r="AZ32" s="20">
        <v>0.87179487179487181</v>
      </c>
      <c r="BA32" s="20">
        <v>0.83333333333333337</v>
      </c>
      <c r="BB32" s="20">
        <f t="shared" si="11"/>
        <v>0.11858451257275464</v>
      </c>
      <c r="BC32" s="20">
        <v>2.1128608145316572E-3</v>
      </c>
      <c r="BD32">
        <v>3</v>
      </c>
      <c r="BE32">
        <v>0.6236519512217249</v>
      </c>
      <c r="BF32">
        <v>-6.9218976626220119E-2</v>
      </c>
    </row>
    <row r="33" spans="1:58" x14ac:dyDescent="0.3">
      <c r="A33" s="1" t="s">
        <v>68</v>
      </c>
      <c r="B33" s="14">
        <v>0.3271</v>
      </c>
      <c r="C33" s="14">
        <v>0.3478</v>
      </c>
      <c r="E33" s="5">
        <v>33136</v>
      </c>
      <c r="F33" s="11">
        <v>148436000000</v>
      </c>
      <c r="G33" s="1">
        <f t="shared" si="0"/>
        <v>17538.370650440123</v>
      </c>
      <c r="H33" s="1">
        <v>26</v>
      </c>
      <c r="I33" s="1">
        <v>24</v>
      </c>
      <c r="J33">
        <v>0.4</v>
      </c>
      <c r="K33">
        <f t="shared" si="1"/>
        <v>132.54400000000001</v>
      </c>
      <c r="L33" s="5">
        <v>8463500</v>
      </c>
      <c r="M33" s="5">
        <f t="shared" si="8"/>
        <v>280446536000</v>
      </c>
      <c r="O33" s="18">
        <f t="shared" si="2"/>
        <v>0.39075578983332115</v>
      </c>
      <c r="P33" s="18">
        <f t="shared" si="3"/>
        <v>0.13491628124817001</v>
      </c>
      <c r="Q33" s="19">
        <f t="shared" si="4"/>
        <v>0.67948717948717952</v>
      </c>
      <c r="R33" s="19">
        <f t="shared" si="5"/>
        <v>0.70512820512820518</v>
      </c>
      <c r="S33" s="18">
        <f t="shared" si="6"/>
        <v>6.4641840867589687E-2</v>
      </c>
      <c r="T33" s="18">
        <f t="shared" si="7"/>
        <v>5.4607094571656658E-3</v>
      </c>
      <c r="U33">
        <v>4</v>
      </c>
      <c r="V33">
        <v>0.37236611364694211</v>
      </c>
      <c r="W33">
        <v>0.18316503797469935</v>
      </c>
      <c r="AE33">
        <f t="shared" si="9"/>
        <v>0.38985993349007597</v>
      </c>
      <c r="AF33" s="4">
        <v>8.9585634324518271E-4</v>
      </c>
      <c r="AH33" s="20">
        <v>0.13491628124817001</v>
      </c>
      <c r="AI33" s="18">
        <f t="shared" si="10"/>
        <v>0.48100000000000004</v>
      </c>
      <c r="AJ33" s="18">
        <v>0.67948717948717952</v>
      </c>
      <c r="AK33" s="20">
        <v>0.70512820512820518</v>
      </c>
      <c r="AL33" s="18">
        <v>6.4641840867589687E-2</v>
      </c>
      <c r="AM33" s="20">
        <v>5.4607094571656658E-3</v>
      </c>
      <c r="AN33">
        <v>4</v>
      </c>
      <c r="AO33">
        <v>9.1781839933242598E-2</v>
      </c>
      <c r="AP33">
        <v>1.9475087802996449E-3</v>
      </c>
      <c r="AX33" s="20">
        <v>0.39075578983332115</v>
      </c>
      <c r="AY33" s="20">
        <v>0.11683668002403026</v>
      </c>
      <c r="AZ33" s="20">
        <v>0.67948717948717952</v>
      </c>
      <c r="BA33" s="20">
        <v>0.70512820512820518</v>
      </c>
      <c r="BB33" s="20">
        <f t="shared" si="11"/>
        <v>5.5979441530251195E-2</v>
      </c>
      <c r="BC33" s="20">
        <v>5.4607094571656658E-3</v>
      </c>
      <c r="BD33">
        <v>4</v>
      </c>
      <c r="BE33">
        <v>0.37752295603490432</v>
      </c>
      <c r="BF33">
        <v>0.17800819558673714</v>
      </c>
    </row>
    <row r="34" spans="1:58" x14ac:dyDescent="0.3">
      <c r="A34" s="1" t="s">
        <v>29</v>
      </c>
      <c r="B34" s="14">
        <v>3.8899999999999997E-2</v>
      </c>
      <c r="C34" s="14">
        <v>0.47220000000000001</v>
      </c>
      <c r="E34" s="5">
        <v>35131</v>
      </c>
      <c r="F34" s="11">
        <v>480453000000</v>
      </c>
      <c r="G34" s="1">
        <f t="shared" ref="G34:G65" si="12">SUM(F34/L34)</f>
        <v>7917.8361655427016</v>
      </c>
      <c r="H34" s="1">
        <v>25</v>
      </c>
      <c r="I34" s="1">
        <v>42</v>
      </c>
      <c r="J34">
        <v>0.2</v>
      </c>
      <c r="K34">
        <f t="shared" ref="K34:K65" si="13">SUM(J34*E34/100)</f>
        <v>70.262</v>
      </c>
      <c r="L34" s="5">
        <v>60679836</v>
      </c>
      <c r="M34" s="5">
        <f t="shared" si="8"/>
        <v>2131743318516</v>
      </c>
      <c r="O34" s="18">
        <f t="shared" ref="O34:O65" si="14">SUM(E34-MIN(E$2:E$80))/(MAX(E$2:E$80)-MIN(E$2:E$80))</f>
        <v>0.41509871391268272</v>
      </c>
      <c r="P34" s="18">
        <f t="shared" ref="P34:P65" si="15">SUM(G34-MIN(G$2:G$80))/(MAX(G$2:G$80)-MIN(G$2:G$80))</f>
        <v>6.0850339675455785E-2</v>
      </c>
      <c r="Q34" s="19">
        <f t="shared" ref="Q34:Q65" si="16">SUM(MAX(H$2:H$80)-H34)/(MAX(H$2:H$80)-MIN(H$2:H$80))</f>
        <v>0.69230769230769229</v>
      </c>
      <c r="R34" s="19">
        <f t="shared" ref="R34:R65" si="17">SUM(MAX(I$2:I$80)-I34)/(MAX(I$2:I$80)-MIN(I$2:I$80))</f>
        <v>0.47435897435897434</v>
      </c>
      <c r="S34" s="18">
        <f t="shared" ref="S34:S65" si="18">SUM(P34*Q34*R34)</f>
        <v>1.9983395573892285E-2</v>
      </c>
      <c r="T34" s="18">
        <f t="shared" ref="T34:T65" si="19">SUM(K34-MIN(K$2:K$80))/(MAX(K$2:K$80)-MIN(K$2:K$80))</f>
        <v>2.8947396176316844E-3</v>
      </c>
      <c r="U34">
        <v>5</v>
      </c>
      <c r="V34">
        <v>2.8531239398646845E-2</v>
      </c>
      <c r="W34">
        <v>-7.2295670347638161E-4</v>
      </c>
      <c r="AE34">
        <f t="shared" si="9"/>
        <v>0.27889885528496033</v>
      </c>
      <c r="AF34" s="4">
        <v>0.13619985862772238</v>
      </c>
      <c r="AH34" s="20">
        <v>6.0850339675455785E-2</v>
      </c>
      <c r="AI34" s="18">
        <f t="shared" si="10"/>
        <v>0.65871428571428581</v>
      </c>
      <c r="AJ34" s="18">
        <v>0.69230769230769229</v>
      </c>
      <c r="AK34" s="20">
        <v>0.47435897435897434</v>
      </c>
      <c r="AL34" s="18">
        <v>1.9983395573892285E-2</v>
      </c>
      <c r="AM34" s="20">
        <v>2.8947396176316844E-3</v>
      </c>
      <c r="AN34">
        <v>5</v>
      </c>
      <c r="AO34">
        <v>-1.0447371698994831E-2</v>
      </c>
      <c r="AP34">
        <v>1.1615981476295599E-2</v>
      </c>
      <c r="AX34" s="20">
        <v>0.41509871391268272</v>
      </c>
      <c r="AY34" s="20">
        <v>2.7579296398860462E-3</v>
      </c>
      <c r="AZ34" s="20">
        <v>0.69230769230769229</v>
      </c>
      <c r="BA34" s="20">
        <v>0.47435897435897434</v>
      </c>
      <c r="BB34" s="20">
        <f t="shared" si="11"/>
        <v>9.0571062138269562E-4</v>
      </c>
      <c r="BC34" s="20">
        <v>2.8947396176316844E-3</v>
      </c>
      <c r="BD34">
        <v>5</v>
      </c>
      <c r="BE34">
        <v>7.8461742837404713E-3</v>
      </c>
      <c r="BF34">
        <v>1.9962108411429993E-2</v>
      </c>
    </row>
    <row r="35" spans="1:58" x14ac:dyDescent="0.3">
      <c r="A35" s="1" t="s">
        <v>30</v>
      </c>
      <c r="B35" s="14">
        <v>1.2500000000000001E-2</v>
      </c>
      <c r="C35" s="14">
        <v>0.20169999999999999</v>
      </c>
      <c r="E35" s="5">
        <v>8610</v>
      </c>
      <c r="F35" s="11">
        <v>6390479000</v>
      </c>
      <c r="G35" s="1">
        <f t="shared" si="12"/>
        <v>2346.6403696177281</v>
      </c>
      <c r="H35" s="1">
        <v>35</v>
      </c>
      <c r="I35" s="1">
        <v>51</v>
      </c>
      <c r="J35">
        <v>1.4</v>
      </c>
      <c r="K35">
        <f t="shared" si="13"/>
        <v>120.54</v>
      </c>
      <c r="L35" s="5">
        <v>2723246</v>
      </c>
      <c r="M35" s="5">
        <f t="shared" si="8"/>
        <v>23447148060</v>
      </c>
      <c r="O35" s="18">
        <f t="shared" si="14"/>
        <v>9.149034824413696E-2</v>
      </c>
      <c r="P35" s="18">
        <f t="shared" si="15"/>
        <v>1.7959181917131931E-2</v>
      </c>
      <c r="Q35" s="19">
        <f t="shared" si="16"/>
        <v>0.5641025641025641</v>
      </c>
      <c r="R35" s="19">
        <f t="shared" si="17"/>
        <v>0.35897435897435898</v>
      </c>
      <c r="S35" s="18">
        <f t="shared" si="18"/>
        <v>3.6367048195112654E-3</v>
      </c>
      <c r="T35" s="18">
        <f t="shared" si="19"/>
        <v>4.9661540165284682E-3</v>
      </c>
      <c r="U35">
        <v>6</v>
      </c>
      <c r="V35">
        <v>0.44651168664022473</v>
      </c>
      <c r="W35">
        <v>6.6300378664702453E-2</v>
      </c>
      <c r="AE35">
        <f t="shared" si="9"/>
        <v>0.1891671690238777</v>
      </c>
      <c r="AF35" s="4">
        <v>-9.7676820779740742E-2</v>
      </c>
      <c r="AH35" s="20">
        <v>1.7959181917131931E-2</v>
      </c>
      <c r="AI35" s="18">
        <f t="shared" si="10"/>
        <v>0.2722857142857143</v>
      </c>
      <c r="AJ35" s="18">
        <v>0.5641025641025641</v>
      </c>
      <c r="AK35" s="20">
        <v>0.35897435897435898</v>
      </c>
      <c r="AL35" s="18">
        <v>3.6367048195112654E-3</v>
      </c>
      <c r="AM35" s="20">
        <v>4.9661540165284682E-3</v>
      </c>
      <c r="AN35">
        <v>6</v>
      </c>
      <c r="AO35">
        <v>0.1966516103751505</v>
      </c>
      <c r="AP35">
        <v>7.563077662629647E-3</v>
      </c>
      <c r="AX35" s="20">
        <v>9.149034824413696E-2</v>
      </c>
      <c r="AY35" s="20">
        <v>7.7999153228671837E-3</v>
      </c>
      <c r="AZ35" s="20">
        <v>0.5641025641025641</v>
      </c>
      <c r="BA35" s="20">
        <v>0.35897435897435898</v>
      </c>
      <c r="BB35" s="20">
        <f t="shared" si="11"/>
        <v>1.5794700325069643E-3</v>
      </c>
      <c r="BC35" s="20">
        <v>4.9661540165284682E-3</v>
      </c>
      <c r="BD35">
        <v>6</v>
      </c>
      <c r="BE35">
        <v>0.44647964970755732</v>
      </c>
      <c r="BF35">
        <v>6.6332415597369854E-2</v>
      </c>
    </row>
    <row r="36" spans="1:58" x14ac:dyDescent="0.3">
      <c r="A36" s="1" t="s">
        <v>31</v>
      </c>
      <c r="B36" s="14">
        <v>9.9000000000000008E-3</v>
      </c>
      <c r="C36" s="14">
        <v>0.4</v>
      </c>
      <c r="E36" s="5">
        <v>37519</v>
      </c>
      <c r="F36" s="6">
        <v>3680980000000</v>
      </c>
      <c r="G36" s="1">
        <f t="shared" si="12"/>
        <v>29027.521488841576</v>
      </c>
      <c r="H36" s="1">
        <v>16</v>
      </c>
      <c r="I36" s="1">
        <v>13</v>
      </c>
      <c r="J36">
        <v>0</v>
      </c>
      <c r="K36">
        <f t="shared" si="13"/>
        <v>0</v>
      </c>
      <c r="L36" s="5">
        <v>126810000</v>
      </c>
      <c r="M36" s="5">
        <f t="shared" si="8"/>
        <v>4757784390000</v>
      </c>
      <c r="O36" s="18">
        <f t="shared" si="14"/>
        <v>0.44423701100617419</v>
      </c>
      <c r="P36" s="18">
        <f t="shared" si="15"/>
        <v>0.22336820416918807</v>
      </c>
      <c r="Q36" s="19">
        <f t="shared" si="16"/>
        <v>0.80769230769230771</v>
      </c>
      <c r="R36" s="19">
        <f t="shared" si="17"/>
        <v>0.84615384615384615</v>
      </c>
      <c r="S36" s="18">
        <f t="shared" si="18"/>
        <v>0.15265696793811376</v>
      </c>
      <c r="T36" s="18">
        <f t="shared" si="19"/>
        <v>0</v>
      </c>
      <c r="U36">
        <v>7</v>
      </c>
      <c r="V36">
        <v>0.12477481319970055</v>
      </c>
      <c r="W36">
        <v>-6.2398358115140912E-2</v>
      </c>
      <c r="AE36">
        <f t="shared" si="9"/>
        <v>0.46701385479490315</v>
      </c>
      <c r="AF36" s="4">
        <v>-2.2776843788728962E-2</v>
      </c>
      <c r="AH36" s="20">
        <v>0.22336820416918807</v>
      </c>
      <c r="AI36" s="18">
        <f t="shared" si="10"/>
        <v>0.5555714285714286</v>
      </c>
      <c r="AJ36" s="18">
        <v>0.80769230769230771</v>
      </c>
      <c r="AK36" s="20">
        <v>0.84615384615384615</v>
      </c>
      <c r="AL36" s="18">
        <v>0.15265696793811376</v>
      </c>
      <c r="AM36" s="20">
        <v>0</v>
      </c>
      <c r="AN36">
        <v>7</v>
      </c>
      <c r="AO36">
        <v>4.7435673085137022E-3</v>
      </c>
      <c r="AP36">
        <v>-1.7353127726866127E-3</v>
      </c>
      <c r="AX36" s="20">
        <v>0.44423701100617419</v>
      </c>
      <c r="AY36" s="20">
        <v>0.21905597713615155</v>
      </c>
      <c r="AZ36" s="20">
        <v>0.80769230769230771</v>
      </c>
      <c r="BA36" s="20">
        <v>0.84615384615384615</v>
      </c>
      <c r="BB36" s="20">
        <f t="shared" si="11"/>
        <v>0.14970985419660063</v>
      </c>
      <c r="BC36" s="20">
        <v>0</v>
      </c>
      <c r="BD36">
        <v>7</v>
      </c>
      <c r="BE36">
        <v>0.12479552840027136</v>
      </c>
      <c r="BF36">
        <v>-6.2419073315711726E-2</v>
      </c>
    </row>
    <row r="37" spans="1:58" x14ac:dyDescent="0.3">
      <c r="A37" s="1" t="s">
        <v>32</v>
      </c>
      <c r="B37" s="14">
        <v>2.9700000000000001E-2</v>
      </c>
      <c r="C37" s="14">
        <v>0.34439999999999998</v>
      </c>
      <c r="E37" s="5">
        <v>11971</v>
      </c>
      <c r="F37" s="12">
        <v>26967480000</v>
      </c>
      <c r="G37" s="1">
        <f t="shared" si="12"/>
        <v>2829.2378116334189</v>
      </c>
      <c r="H37" s="1">
        <v>60</v>
      </c>
      <c r="I37" s="1">
        <v>34</v>
      </c>
      <c r="J37">
        <v>1.9</v>
      </c>
      <c r="K37">
        <f t="shared" si="13"/>
        <v>227.44899999999998</v>
      </c>
      <c r="L37" s="5">
        <v>9531712</v>
      </c>
      <c r="M37" s="5">
        <f t="shared" si="8"/>
        <v>114104124352</v>
      </c>
      <c r="O37" s="18">
        <f t="shared" si="14"/>
        <v>0.13250115918686092</v>
      </c>
      <c r="P37" s="18">
        <f t="shared" si="15"/>
        <v>2.1674571534994375E-2</v>
      </c>
      <c r="Q37" s="19">
        <f t="shared" si="16"/>
        <v>0.24358974358974358</v>
      </c>
      <c r="R37" s="19">
        <f t="shared" si="17"/>
        <v>0.57692307692307687</v>
      </c>
      <c r="S37" s="18">
        <f t="shared" si="18"/>
        <v>3.0459826861308661E-3</v>
      </c>
      <c r="T37" s="18">
        <f t="shared" si="19"/>
        <v>9.3707214609704947E-3</v>
      </c>
      <c r="U37">
        <v>8</v>
      </c>
      <c r="V37">
        <v>0.27851871457141442</v>
      </c>
      <c r="W37">
        <v>-8.4043765209577292E-2</v>
      </c>
      <c r="AE37">
        <f t="shared" si="9"/>
        <v>0.20081256813321485</v>
      </c>
      <c r="AF37" s="4">
        <v>-6.831140894635393E-2</v>
      </c>
      <c r="AH37" s="20">
        <v>2.1674571534994375E-2</v>
      </c>
      <c r="AI37" s="18">
        <f t="shared" si="10"/>
        <v>0.47614285714285715</v>
      </c>
      <c r="AJ37" s="18">
        <v>0.24358974358974358</v>
      </c>
      <c r="AK37" s="20">
        <v>0.57692307692307687</v>
      </c>
      <c r="AL37" s="18">
        <v>3.0459826861308661E-3</v>
      </c>
      <c r="AM37" s="20">
        <v>9.3707214609704947E-3</v>
      </c>
      <c r="AN37">
        <v>8</v>
      </c>
      <c r="AO37">
        <v>8.8030917782811913E-2</v>
      </c>
      <c r="AP37">
        <v>-7.1643415396475868E-2</v>
      </c>
      <c r="AX37" s="20">
        <v>0.13250115918686092</v>
      </c>
      <c r="AY37" s="20">
        <v>9.0618572123856503E-2</v>
      </c>
      <c r="AZ37" s="20">
        <v>0.24358974358974358</v>
      </c>
      <c r="BA37" s="20">
        <v>0.57692307692307687</v>
      </c>
      <c r="BB37" s="20">
        <f t="shared" si="11"/>
        <v>1.2734858508530128E-2</v>
      </c>
      <c r="BC37" s="20">
        <v>9.3707214609704947E-3</v>
      </c>
      <c r="BD37">
        <v>8</v>
      </c>
      <c r="BE37">
        <v>0.35747384012338518</v>
      </c>
      <c r="BF37">
        <v>-0.16299889076154805</v>
      </c>
    </row>
    <row r="38" spans="1:58" x14ac:dyDescent="0.3">
      <c r="A38" s="1" t="s">
        <v>80</v>
      </c>
      <c r="B38" s="14"/>
      <c r="C38" s="14">
        <v>0.5333</v>
      </c>
      <c r="E38" s="5">
        <v>24108</v>
      </c>
      <c r="F38" s="12">
        <v>23542600000</v>
      </c>
      <c r="G38" s="1">
        <f t="shared" si="12"/>
        <v>1332.2807553661669</v>
      </c>
      <c r="H38" s="1">
        <v>78</v>
      </c>
      <c r="I38" s="1">
        <v>70</v>
      </c>
      <c r="J38">
        <v>31.5</v>
      </c>
      <c r="K38">
        <f t="shared" si="13"/>
        <v>7594.02</v>
      </c>
      <c r="L38" s="5">
        <v>17670900</v>
      </c>
      <c r="M38" s="5">
        <f t="shared" si="8"/>
        <v>426010057200</v>
      </c>
      <c r="O38" s="18">
        <f t="shared" si="14"/>
        <v>0.28059643214486174</v>
      </c>
      <c r="P38" s="18">
        <f t="shared" si="15"/>
        <v>1.0149896472459658E-2</v>
      </c>
      <c r="Q38" s="19">
        <f t="shared" si="16"/>
        <v>1.282051282051282E-2</v>
      </c>
      <c r="R38" s="19">
        <f t="shared" si="17"/>
        <v>0.11538461538461539</v>
      </c>
      <c r="S38" s="18">
        <f t="shared" si="18"/>
        <v>1.5014639752159259E-5</v>
      </c>
      <c r="T38" s="18">
        <f t="shared" si="19"/>
        <v>0.31286770304129352</v>
      </c>
      <c r="U38">
        <v>9</v>
      </c>
      <c r="V38">
        <v>0.24024698383484924</v>
      </c>
      <c r="W38">
        <v>-5.6692794899592891E-2</v>
      </c>
      <c r="AE38">
        <f t="shared" si="9"/>
        <v>0.16596662171931637</v>
      </c>
      <c r="AF38" s="4">
        <v>0.11462981042554538</v>
      </c>
      <c r="AH38" s="20">
        <v>1.0149896472459658E-2</v>
      </c>
      <c r="AI38" s="18">
        <f t="shared" si="10"/>
        <v>0.746</v>
      </c>
      <c r="AJ38" s="18">
        <v>1.282051282051282E-2</v>
      </c>
      <c r="AK38" s="20">
        <v>0.11538461538461539</v>
      </c>
      <c r="AL38" s="18">
        <v>1.5014639752159259E-5</v>
      </c>
      <c r="AM38" s="20">
        <v>0.31286770304129352</v>
      </c>
      <c r="AN38">
        <v>9</v>
      </c>
      <c r="AO38">
        <v>5.7320500278656684E-2</v>
      </c>
      <c r="AP38">
        <v>-1.1393180024128313E-2</v>
      </c>
      <c r="AX38" s="20">
        <v>0.28059643214486174</v>
      </c>
      <c r="AY38" s="20">
        <v>-1.1493674166108371E-3</v>
      </c>
      <c r="AZ38" s="20">
        <v>1.282051282051282E-2</v>
      </c>
      <c r="BA38" s="20">
        <v>0.11538461538461539</v>
      </c>
      <c r="BB38" s="20">
        <f t="shared" si="11"/>
        <v>-1.7002476577083387E-6</v>
      </c>
      <c r="BC38" s="20">
        <v>0.31286770304129352</v>
      </c>
      <c r="BD38">
        <v>9</v>
      </c>
      <c r="BE38">
        <v>0.25104371755612537</v>
      </c>
      <c r="BF38">
        <v>-6.7489528620869016E-2</v>
      </c>
    </row>
    <row r="39" spans="1:58" x14ac:dyDescent="0.3">
      <c r="A39" s="1" t="s">
        <v>33</v>
      </c>
      <c r="B39" s="14">
        <v>0.82699999999999996</v>
      </c>
      <c r="C39" s="14">
        <v>1.11E-2</v>
      </c>
      <c r="E39" s="5">
        <v>3099</v>
      </c>
      <c r="F39" s="12">
        <v>14773500000</v>
      </c>
      <c r="G39" s="1">
        <f t="shared" si="12"/>
        <v>312.66004952276143</v>
      </c>
      <c r="H39" s="1">
        <v>70</v>
      </c>
      <c r="I39" s="1">
        <v>79</v>
      </c>
      <c r="J39">
        <v>3.4</v>
      </c>
      <c r="K39">
        <f t="shared" si="13"/>
        <v>105.366</v>
      </c>
      <c r="L39" s="5">
        <v>47251000</v>
      </c>
      <c r="M39" s="5">
        <f t="shared" si="8"/>
        <v>146430849000</v>
      </c>
      <c r="O39" s="18">
        <f t="shared" si="14"/>
        <v>2.4245308343705006E-2</v>
      </c>
      <c r="P39" s="18">
        <f t="shared" si="15"/>
        <v>2.3001072799902198E-3</v>
      </c>
      <c r="Q39" s="19">
        <f t="shared" si="16"/>
        <v>0.11538461538461539</v>
      </c>
      <c r="R39" s="19">
        <f t="shared" si="17"/>
        <v>0</v>
      </c>
      <c r="S39" s="18">
        <f t="shared" si="18"/>
        <v>0</v>
      </c>
      <c r="T39" s="18">
        <f t="shared" si="19"/>
        <v>4.3409970474990751E-3</v>
      </c>
      <c r="U39">
        <v>10</v>
      </c>
      <c r="V39">
        <v>0.19443231353833343</v>
      </c>
      <c r="W39">
        <v>1.073155887790006E-2</v>
      </c>
      <c r="AE39">
        <f t="shared" si="9"/>
        <v>2.3527465654905617E-2</v>
      </c>
      <c r="AF39" s="4">
        <v>7.1784268879938884E-4</v>
      </c>
      <c r="AH39" s="20">
        <v>2.3001072799902198E-3</v>
      </c>
      <c r="AI39" s="18">
        <f t="shared" si="10"/>
        <v>0</v>
      </c>
      <c r="AJ39" s="18">
        <v>0.11538461538461539</v>
      </c>
      <c r="AK39" s="20">
        <v>0</v>
      </c>
      <c r="AL39" s="18">
        <v>0</v>
      </c>
      <c r="AM39" s="20">
        <v>4.3409970474990751E-3</v>
      </c>
      <c r="AN39">
        <v>10</v>
      </c>
      <c r="AO39">
        <v>7.4713198251870182E-3</v>
      </c>
      <c r="AP39">
        <v>-4.9612851630634856E-4</v>
      </c>
      <c r="AX39" s="20">
        <v>2.4245308343705006E-2</v>
      </c>
      <c r="AY39" s="20">
        <v>1.706438558142263E-2</v>
      </c>
      <c r="AZ39" s="20">
        <v>0.11538461538461539</v>
      </c>
      <c r="BA39" s="20">
        <v>0</v>
      </c>
      <c r="BB39" s="20">
        <f t="shared" si="11"/>
        <v>0</v>
      </c>
      <c r="BC39" s="20">
        <v>4.3409970474990751E-3</v>
      </c>
      <c r="BD39">
        <v>10</v>
      </c>
      <c r="BE39">
        <v>0.20025870344805738</v>
      </c>
      <c r="BF39">
        <v>4.9051689681761101E-3</v>
      </c>
    </row>
    <row r="40" spans="1:58" x14ac:dyDescent="0.3">
      <c r="A40" s="1" t="s">
        <v>79</v>
      </c>
      <c r="B40" s="14">
        <v>0</v>
      </c>
      <c r="C40" s="14">
        <v>0.41110000000000002</v>
      </c>
      <c r="E40" s="5">
        <v>34355</v>
      </c>
      <c r="F40" s="11">
        <v>1180470000000</v>
      </c>
      <c r="G40" s="1">
        <f t="shared" si="12"/>
        <v>22903.255084409324</v>
      </c>
      <c r="H40" s="1">
        <v>33</v>
      </c>
      <c r="I40" s="1">
        <v>28</v>
      </c>
      <c r="J40">
        <v>0</v>
      </c>
      <c r="K40">
        <f t="shared" si="13"/>
        <v>0</v>
      </c>
      <c r="L40" s="5">
        <v>51541582</v>
      </c>
      <c r="M40" s="5">
        <f t="shared" si="8"/>
        <v>1770711049610</v>
      </c>
      <c r="O40" s="18">
        <f t="shared" si="14"/>
        <v>0.40562998755399371</v>
      </c>
      <c r="P40" s="18">
        <f t="shared" si="15"/>
        <v>0.17621910258876247</v>
      </c>
      <c r="Q40" s="19">
        <f t="shared" si="16"/>
        <v>0.58974358974358976</v>
      </c>
      <c r="R40" s="19">
        <f t="shared" si="17"/>
        <v>0.65384615384615385</v>
      </c>
      <c r="S40" s="18">
        <f t="shared" si="18"/>
        <v>6.7950364015982367E-2</v>
      </c>
      <c r="T40" s="18">
        <f t="shared" si="19"/>
        <v>0</v>
      </c>
      <c r="U40">
        <v>11</v>
      </c>
      <c r="V40">
        <v>0.60390639153551784</v>
      </c>
      <c r="W40">
        <v>-6.8789130633060358E-2</v>
      </c>
      <c r="AE40">
        <f t="shared" si="9"/>
        <v>0.42261005728523898</v>
      </c>
      <c r="AF40" s="4">
        <v>-1.6980069731245273E-2</v>
      </c>
      <c r="AH40" s="20">
        <v>0.17621910258876247</v>
      </c>
      <c r="AI40" s="18">
        <f t="shared" si="10"/>
        <v>0.57142857142857151</v>
      </c>
      <c r="AJ40" s="18">
        <v>0.58974358974358976</v>
      </c>
      <c r="AK40" s="20">
        <v>0.65384615384615385</v>
      </c>
      <c r="AL40" s="18">
        <v>6.7950364015982367E-2</v>
      </c>
      <c r="AM40" s="20">
        <v>0</v>
      </c>
      <c r="AN40">
        <v>11</v>
      </c>
      <c r="AO40">
        <v>0.41373451741845618</v>
      </c>
      <c r="AP40">
        <v>1.7484023415005545E-2</v>
      </c>
      <c r="AX40" s="20">
        <v>0.40562998755399371</v>
      </c>
      <c r="AY40" s="20">
        <v>0.11730089181242945</v>
      </c>
      <c r="AZ40" s="20">
        <v>0.58974358974358976</v>
      </c>
      <c r="BA40" s="20">
        <v>0.65384615384615385</v>
      </c>
      <c r="BB40" s="20">
        <f t="shared" si="11"/>
        <v>4.5231408973037394E-2</v>
      </c>
      <c r="BC40" s="20">
        <v>0</v>
      </c>
      <c r="BD40">
        <v>11</v>
      </c>
      <c r="BE40">
        <v>0.59366981484078374</v>
      </c>
      <c r="BF40">
        <v>-5.8552553938326257E-2</v>
      </c>
    </row>
    <row r="41" spans="1:58" x14ac:dyDescent="0.3">
      <c r="A41" s="1" t="s">
        <v>34</v>
      </c>
      <c r="B41" s="14"/>
      <c r="C41" s="14">
        <v>0.3256</v>
      </c>
      <c r="E41" s="5">
        <v>3262</v>
      </c>
      <c r="F41" s="12">
        <v>164970464.135021</v>
      </c>
      <c r="G41" s="1">
        <f t="shared" si="12"/>
        <v>27.455724151220085</v>
      </c>
      <c r="H41" s="1">
        <v>74</v>
      </c>
      <c r="I41" s="1">
        <v>74</v>
      </c>
      <c r="J41">
        <v>10</v>
      </c>
      <c r="K41">
        <f t="shared" si="13"/>
        <v>326.2</v>
      </c>
      <c r="L41" s="5">
        <v>6008600</v>
      </c>
      <c r="M41" s="5">
        <f t="shared" si="8"/>
        <v>19600053200</v>
      </c>
      <c r="O41" s="18">
        <f t="shared" si="14"/>
        <v>2.6234228957707984E-2</v>
      </c>
      <c r="P41" s="18">
        <f t="shared" si="15"/>
        <v>1.0439487623397545E-4</v>
      </c>
      <c r="Q41" s="19">
        <f t="shared" si="16"/>
        <v>6.4102564102564097E-2</v>
      </c>
      <c r="R41" s="19">
        <f t="shared" si="17"/>
        <v>6.4102564102564097E-2</v>
      </c>
      <c r="S41" s="18">
        <f t="shared" si="18"/>
        <v>4.2897302857484974E-7</v>
      </c>
      <c r="T41" s="18">
        <f t="shared" si="19"/>
        <v>1.3439185666099106E-2</v>
      </c>
      <c r="U41">
        <v>12</v>
      </c>
      <c r="V41">
        <v>0.45767094505637301</v>
      </c>
      <c r="W41">
        <v>-0.18989878018339551</v>
      </c>
      <c r="AE41">
        <f t="shared" si="9"/>
        <v>3.0864111170063779E-2</v>
      </c>
      <c r="AF41" s="4">
        <v>-4.6298822123557945E-3</v>
      </c>
      <c r="AH41" s="20">
        <v>1.0439487623397545E-4</v>
      </c>
      <c r="AI41" s="18">
        <f t="shared" si="10"/>
        <v>0.44928571428571434</v>
      </c>
      <c r="AJ41" s="18">
        <v>6.4102564102564097E-2</v>
      </c>
      <c r="AK41" s="20">
        <v>6.4102564102564097E-2</v>
      </c>
      <c r="AL41" s="18">
        <v>4.2897302857484974E-7</v>
      </c>
      <c r="AM41" s="20">
        <v>1.3439185666099106E-2</v>
      </c>
      <c r="AN41">
        <v>12</v>
      </c>
      <c r="AO41">
        <v>0.14291552979646679</v>
      </c>
      <c r="AP41">
        <v>-1.0424703961184639E-2</v>
      </c>
      <c r="AX41" s="20">
        <v>2.6234228957707984E-2</v>
      </c>
      <c r="AY41" s="20">
        <v>6.6867979945054177E-3</v>
      </c>
      <c r="AZ41" s="20">
        <v>6.4102564102564097E-2</v>
      </c>
      <c r="BA41" s="20">
        <v>6.4102564102564097E-2</v>
      </c>
      <c r="BB41" s="20">
        <f t="shared" si="11"/>
        <v>2.7476980582287216E-5</v>
      </c>
      <c r="BC41" s="20">
        <v>1.3439185666099106E-2</v>
      </c>
      <c r="BD41">
        <v>12</v>
      </c>
      <c r="BE41">
        <v>0.46929140642979339</v>
      </c>
      <c r="BF41">
        <v>-0.20151924155681589</v>
      </c>
    </row>
    <row r="42" spans="1:58" x14ac:dyDescent="0.3">
      <c r="A42" s="1" t="s">
        <v>70</v>
      </c>
      <c r="B42" s="14"/>
      <c r="C42" s="14">
        <v>0.63329999999999997</v>
      </c>
      <c r="E42" s="5">
        <v>23793</v>
      </c>
      <c r="F42" s="12">
        <v>1114877589.45386</v>
      </c>
      <c r="G42" s="1">
        <f t="shared" si="12"/>
        <v>565.55450182816423</v>
      </c>
      <c r="H42" s="1">
        <v>32</v>
      </c>
      <c r="I42" s="1">
        <v>27</v>
      </c>
      <c r="J42">
        <v>2.7</v>
      </c>
      <c r="K42">
        <f t="shared" si="13"/>
        <v>642.41100000000006</v>
      </c>
      <c r="L42" s="5">
        <v>1971300</v>
      </c>
      <c r="M42" s="5">
        <f t="shared" si="8"/>
        <v>46903140900</v>
      </c>
      <c r="O42" s="18">
        <f t="shared" si="14"/>
        <v>0.27675281255338363</v>
      </c>
      <c r="P42" s="18">
        <f t="shared" si="15"/>
        <v>4.2470745465095338E-3</v>
      </c>
      <c r="Q42" s="19">
        <f t="shared" si="16"/>
        <v>0.60256410256410253</v>
      </c>
      <c r="R42" s="19">
        <f t="shared" si="17"/>
        <v>0.66666666666666663</v>
      </c>
      <c r="S42" s="18">
        <f t="shared" si="18"/>
        <v>1.7060897750935731E-3</v>
      </c>
      <c r="T42" s="18">
        <f t="shared" si="19"/>
        <v>2.6466832320491702E-2</v>
      </c>
      <c r="U42">
        <v>13</v>
      </c>
      <c r="V42">
        <v>0.10457766229030875</v>
      </c>
      <c r="W42">
        <v>4.3212561493765247E-2</v>
      </c>
      <c r="AE42">
        <f t="shared" si="9"/>
        <v>0.25410733522565865</v>
      </c>
      <c r="AF42" s="4">
        <v>2.2645477327724983E-2</v>
      </c>
      <c r="AH42" s="20">
        <v>4.2470745465095338E-3</v>
      </c>
      <c r="AI42" s="18">
        <f t="shared" si="10"/>
        <v>0.8888571428571429</v>
      </c>
      <c r="AJ42" s="18">
        <v>0.60256410256410253</v>
      </c>
      <c r="AK42" s="20">
        <v>0.66666666666666663</v>
      </c>
      <c r="AL42" s="18">
        <v>1.7060897750935731E-3</v>
      </c>
      <c r="AM42" s="20">
        <v>2.6466832320491702E-2</v>
      </c>
      <c r="AN42">
        <v>13</v>
      </c>
      <c r="AO42">
        <v>3.8245087357314016E-2</v>
      </c>
      <c r="AP42">
        <v>-1.7650743737887244E-2</v>
      </c>
      <c r="AX42" s="20">
        <v>0.27675281255338363</v>
      </c>
      <c r="AY42" s="20">
        <v>2.1473377331572098E-2</v>
      </c>
      <c r="AZ42" s="20">
        <v>0.60256410256410253</v>
      </c>
      <c r="BA42" s="20">
        <v>0.66666666666666663</v>
      </c>
      <c r="BB42" s="20">
        <f t="shared" si="11"/>
        <v>8.6260575605460552E-3</v>
      </c>
      <c r="BC42" s="20">
        <v>2.6466832320491702E-2</v>
      </c>
      <c r="BD42">
        <v>13</v>
      </c>
      <c r="BE42">
        <v>0.12999421558202734</v>
      </c>
      <c r="BF42">
        <v>1.7796008202046659E-2</v>
      </c>
    </row>
    <row r="43" spans="1:58" x14ac:dyDescent="0.3">
      <c r="A43" s="1" t="s">
        <v>35</v>
      </c>
      <c r="B43" s="14">
        <v>0.114</v>
      </c>
      <c r="C43" s="14">
        <v>0.37219999999999998</v>
      </c>
      <c r="E43" s="5">
        <v>18052</v>
      </c>
      <c r="F43" s="12">
        <v>10401100000</v>
      </c>
      <c r="G43" s="1">
        <f t="shared" si="12"/>
        <v>1751.0289995291241</v>
      </c>
      <c r="H43" s="1">
        <v>64</v>
      </c>
      <c r="I43" s="1">
        <v>73</v>
      </c>
      <c r="J43">
        <v>0</v>
      </c>
      <c r="K43">
        <f t="shared" si="13"/>
        <v>0</v>
      </c>
      <c r="L43" s="5">
        <v>5939993</v>
      </c>
      <c r="M43" s="5">
        <f t="shared" si="8"/>
        <v>107228753636</v>
      </c>
      <c r="O43" s="18">
        <f t="shared" si="14"/>
        <v>0.20670132025282476</v>
      </c>
      <c r="P43" s="18">
        <f t="shared" si="15"/>
        <v>1.3373728062537988E-2</v>
      </c>
      <c r="Q43" s="19">
        <f t="shared" si="16"/>
        <v>0.19230769230769232</v>
      </c>
      <c r="R43" s="19">
        <f t="shared" si="17"/>
        <v>7.6923076923076927E-2</v>
      </c>
      <c r="S43" s="18">
        <f t="shared" si="18"/>
        <v>1.9783621394286969E-4</v>
      </c>
      <c r="T43" s="18">
        <f t="shared" si="19"/>
        <v>0</v>
      </c>
      <c r="U43">
        <v>14</v>
      </c>
      <c r="V43">
        <v>0.1851640827234764</v>
      </c>
      <c r="W43">
        <v>-3.4250155398391602E-2</v>
      </c>
      <c r="AE43">
        <f t="shared" si="9"/>
        <v>6.7088610406428759E-2</v>
      </c>
      <c r="AF43" s="4">
        <v>0.13961270984639601</v>
      </c>
      <c r="AH43" s="20">
        <v>1.3373728062537988E-2</v>
      </c>
      <c r="AI43" s="18">
        <f t="shared" si="10"/>
        <v>0.5158571428571429</v>
      </c>
      <c r="AJ43" s="18">
        <v>0.19230769230769232</v>
      </c>
      <c r="AK43" s="20">
        <v>7.6923076923076927E-2</v>
      </c>
      <c r="AL43" s="18">
        <v>1.9783621394286969E-4</v>
      </c>
      <c r="AM43" s="20">
        <v>0</v>
      </c>
      <c r="AN43">
        <v>14</v>
      </c>
      <c r="AO43">
        <v>4.7841300325605719E-2</v>
      </c>
      <c r="AP43">
        <v>-6.3785197915479375E-3</v>
      </c>
      <c r="AX43" s="20">
        <v>0.20670132025282476</v>
      </c>
      <c r="AY43" s="20">
        <v>-1.5242562547166626E-2</v>
      </c>
      <c r="AZ43" s="20">
        <v>0.19230769230769232</v>
      </c>
      <c r="BA43" s="20">
        <v>7.6923076923076927E-2</v>
      </c>
      <c r="BB43" s="20">
        <f t="shared" si="11"/>
        <v>-2.2548169448471345E-4</v>
      </c>
      <c r="BC43" s="20">
        <v>0</v>
      </c>
      <c r="BD43">
        <v>14</v>
      </c>
      <c r="BE43">
        <v>0.18725062937825634</v>
      </c>
      <c r="BF43">
        <v>-3.6336702053171549E-2</v>
      </c>
    </row>
    <row r="44" spans="1:58" x14ac:dyDescent="0.3">
      <c r="A44" s="1" t="s">
        <v>69</v>
      </c>
      <c r="B44" s="14"/>
      <c r="C44" s="14">
        <v>0.62219999999999998</v>
      </c>
      <c r="E44" s="5">
        <v>27259</v>
      </c>
      <c r="F44" s="12">
        <v>3963704823.1005402</v>
      </c>
      <c r="G44" s="1">
        <f t="shared" si="12"/>
        <v>1372.197439124297</v>
      </c>
      <c r="H44" s="1">
        <v>20</v>
      </c>
      <c r="I44" s="1">
        <v>25</v>
      </c>
      <c r="J44">
        <v>1</v>
      </c>
      <c r="K44">
        <f t="shared" si="13"/>
        <v>272.58999999999997</v>
      </c>
      <c r="L44" s="5">
        <v>2888582</v>
      </c>
      <c r="M44" s="5">
        <f t="shared" si="8"/>
        <v>78739856738</v>
      </c>
      <c r="O44" s="18">
        <f t="shared" si="14"/>
        <v>0.31904483002660028</v>
      </c>
      <c r="P44" s="18">
        <f t="shared" si="15"/>
        <v>1.045720442625862E-2</v>
      </c>
      <c r="Q44" s="19">
        <f t="shared" si="16"/>
        <v>0.75641025641025639</v>
      </c>
      <c r="R44" s="19">
        <f t="shared" si="17"/>
        <v>0.69230769230769229</v>
      </c>
      <c r="S44" s="18">
        <f t="shared" si="18"/>
        <v>5.4761100102005203E-3</v>
      </c>
      <c r="T44" s="18">
        <f t="shared" si="19"/>
        <v>1.123049546511942E-2</v>
      </c>
      <c r="U44">
        <v>15</v>
      </c>
      <c r="V44">
        <v>7.4960140330577754E-2</v>
      </c>
      <c r="W44">
        <v>-5.0690428052958605E-2</v>
      </c>
      <c r="AE44">
        <f t="shared" si="9"/>
        <v>0.28105590367950845</v>
      </c>
      <c r="AF44" s="4">
        <v>3.7988926347091834E-2</v>
      </c>
      <c r="AH44" s="20">
        <v>1.045720442625862E-2</v>
      </c>
      <c r="AI44" s="18">
        <f t="shared" si="10"/>
        <v>0.873</v>
      </c>
      <c r="AJ44" s="18">
        <v>0.75641025641025639</v>
      </c>
      <c r="AK44" s="20">
        <v>0.69230769230769229</v>
      </c>
      <c r="AL44" s="18">
        <v>5.4761100102005203E-3</v>
      </c>
      <c r="AM44" s="20">
        <v>1.123049546511942E-2</v>
      </c>
      <c r="AN44">
        <v>15</v>
      </c>
      <c r="AO44">
        <v>2.1214105280407528E-2</v>
      </c>
      <c r="AP44">
        <v>-1.8569602397977301E-2</v>
      </c>
      <c r="AX44" s="20">
        <v>0.31904483002660028</v>
      </c>
      <c r="AY44" s="20">
        <v>8.1379486569228242E-3</v>
      </c>
      <c r="AZ44" s="20">
        <v>0.75641025641025639</v>
      </c>
      <c r="BA44" s="20">
        <v>0.69230769230769229</v>
      </c>
      <c r="BB44" s="20">
        <f t="shared" si="11"/>
        <v>4.2615884978560352E-3</v>
      </c>
      <c r="BC44" s="20">
        <v>1.123049546511942E-2</v>
      </c>
      <c r="BD44">
        <v>15</v>
      </c>
      <c r="BE44">
        <v>9.6296858870900032E-2</v>
      </c>
      <c r="BF44">
        <v>-7.2027146593280883E-2</v>
      </c>
    </row>
    <row r="45" spans="1:58" x14ac:dyDescent="0.3">
      <c r="A45" s="1" t="s">
        <v>64</v>
      </c>
      <c r="B45" s="14"/>
      <c r="C45" s="14">
        <v>0.46110000000000001</v>
      </c>
      <c r="E45" s="5">
        <v>13398</v>
      </c>
      <c r="F45" s="12">
        <v>559059534.08110392</v>
      </c>
      <c r="G45" s="1">
        <f t="shared" si="12"/>
        <v>270.18514366186275</v>
      </c>
      <c r="H45" s="1">
        <v>49</v>
      </c>
      <c r="I45" s="1">
        <v>38</v>
      </c>
      <c r="J45">
        <v>3.7</v>
      </c>
      <c r="K45">
        <f t="shared" si="13"/>
        <v>495.72600000000006</v>
      </c>
      <c r="L45" s="5">
        <v>2069172</v>
      </c>
      <c r="M45" s="5">
        <f t="shared" si="8"/>
        <v>27722766456</v>
      </c>
      <c r="O45" s="18">
        <f t="shared" si="14"/>
        <v>0.14991336603460478</v>
      </c>
      <c r="P45" s="18">
        <f t="shared" si="15"/>
        <v>1.9731042532105283E-3</v>
      </c>
      <c r="Q45" s="19">
        <f t="shared" si="16"/>
        <v>0.38461538461538464</v>
      </c>
      <c r="R45" s="19">
        <f t="shared" si="17"/>
        <v>0.52564102564102566</v>
      </c>
      <c r="S45" s="18">
        <f t="shared" si="18"/>
        <v>3.9890174744394312E-4</v>
      </c>
      <c r="T45" s="18">
        <f t="shared" si="19"/>
        <v>2.0423524688879969E-2</v>
      </c>
      <c r="U45">
        <v>16</v>
      </c>
      <c r="V45">
        <v>0.26364991167636742</v>
      </c>
      <c r="W45">
        <v>-2.1623897082814952E-2</v>
      </c>
      <c r="AE45">
        <f t="shared" si="9"/>
        <v>0.18663038572737137</v>
      </c>
      <c r="AF45" s="4">
        <v>-3.6717019692766584E-2</v>
      </c>
      <c r="AH45" s="20">
        <v>1.9731042532105283E-3</v>
      </c>
      <c r="AI45" s="18">
        <f t="shared" si="10"/>
        <v>0.6428571428571429</v>
      </c>
      <c r="AJ45" s="18">
        <v>0.38461538461538464</v>
      </c>
      <c r="AK45" s="20">
        <v>0.52564102564102566</v>
      </c>
      <c r="AL45" s="18">
        <v>3.9890174744394312E-4</v>
      </c>
      <c r="AM45" s="20">
        <v>2.0423524688879969E-2</v>
      </c>
      <c r="AN45">
        <v>16</v>
      </c>
      <c r="AO45">
        <v>1.6175460666428828E-2</v>
      </c>
      <c r="AP45">
        <v>2.2942457680688064E-2</v>
      </c>
      <c r="AX45" s="20">
        <v>0.14991336603460478</v>
      </c>
      <c r="AY45" s="20">
        <v>4.1968000515827449E-2</v>
      </c>
      <c r="AZ45" s="20">
        <v>0.38461538461538464</v>
      </c>
      <c r="BA45" s="20">
        <v>0.52564102564102566</v>
      </c>
      <c r="BB45" s="20">
        <f t="shared" si="11"/>
        <v>8.4846549366317837E-3</v>
      </c>
      <c r="BC45" s="20">
        <v>2.0423524688879969E-2</v>
      </c>
      <c r="BD45">
        <v>16</v>
      </c>
      <c r="BE45">
        <v>0.24254316330883002</v>
      </c>
      <c r="BF45">
        <v>-5.1714871527755446E-4</v>
      </c>
    </row>
    <row r="46" spans="1:58" x14ac:dyDescent="0.3">
      <c r="A46" s="1" t="s">
        <v>36</v>
      </c>
      <c r="B46" s="14">
        <v>0.62239999999999995</v>
      </c>
      <c r="C46" s="14">
        <v>0.14779999999999999</v>
      </c>
      <c r="E46" s="5">
        <v>1112</v>
      </c>
      <c r="F46" s="12">
        <v>753551700</v>
      </c>
      <c r="G46" s="1">
        <f t="shared" si="12"/>
        <v>44.766573337586905</v>
      </c>
      <c r="H46" s="1">
        <v>59</v>
      </c>
      <c r="I46" s="1">
        <v>66</v>
      </c>
      <c r="J46">
        <v>14</v>
      </c>
      <c r="K46">
        <f t="shared" si="13"/>
        <v>155.68</v>
      </c>
      <c r="L46" s="5">
        <v>16832910</v>
      </c>
      <c r="M46" s="5">
        <f t="shared" si="8"/>
        <v>18718195920</v>
      </c>
      <c r="O46" s="18">
        <f t="shared" si="14"/>
        <v>0</v>
      </c>
      <c r="P46" s="18">
        <f t="shared" si="15"/>
        <v>2.3766650957454067E-4</v>
      </c>
      <c r="Q46" s="19">
        <f t="shared" si="16"/>
        <v>0.25641025641025639</v>
      </c>
      <c r="R46" s="19">
        <f t="shared" si="17"/>
        <v>0.16666666666666666</v>
      </c>
      <c r="S46" s="18">
        <f t="shared" si="18"/>
        <v>1.0156688443356438E-5</v>
      </c>
      <c r="T46" s="18">
        <f t="shared" si="19"/>
        <v>6.4138946183271272E-3</v>
      </c>
      <c r="U46">
        <v>17</v>
      </c>
      <c r="V46">
        <v>0.48129289280503534</v>
      </c>
      <c r="W46">
        <v>4.9651295398103035E-2</v>
      </c>
      <c r="AE46">
        <f t="shared" si="9"/>
        <v>7.9189611910341129E-2</v>
      </c>
      <c r="AF46" s="4">
        <v>-7.9189611910341129E-2</v>
      </c>
      <c r="AH46" s="20">
        <v>2.3766650957454067E-4</v>
      </c>
      <c r="AI46" s="18">
        <f t="shared" si="10"/>
        <v>0.19528571428571428</v>
      </c>
      <c r="AJ46" s="18">
        <v>0.25641025641025639</v>
      </c>
      <c r="AK46" s="20">
        <v>0.16666666666666666</v>
      </c>
      <c r="AL46" s="18">
        <v>1.0156688443356438E-5</v>
      </c>
      <c r="AM46" s="20">
        <v>6.4138946183271272E-3</v>
      </c>
      <c r="AN46">
        <v>17</v>
      </c>
      <c r="AO46">
        <v>0.36487843663201075</v>
      </c>
      <c r="AP46">
        <v>-6.1668343820014349E-2</v>
      </c>
      <c r="AX46" s="20">
        <v>0</v>
      </c>
      <c r="AY46" s="20">
        <v>1.6644453699097225E-2</v>
      </c>
      <c r="AZ46" s="20">
        <v>0.25641025641025639</v>
      </c>
      <c r="BA46" s="20">
        <v>0.16666666666666666</v>
      </c>
      <c r="BB46" s="20">
        <f t="shared" si="11"/>
        <v>7.1130144013235993E-4</v>
      </c>
      <c r="BC46" s="20">
        <v>6.4138946183271272E-3</v>
      </c>
      <c r="BD46">
        <v>17</v>
      </c>
      <c r="BE46">
        <v>0.51866227852129365</v>
      </c>
      <c r="BF46">
        <v>1.2281909681844727E-2</v>
      </c>
    </row>
    <row r="47" spans="1:58" x14ac:dyDescent="0.3">
      <c r="A47" s="1" t="s">
        <v>37</v>
      </c>
      <c r="B47" s="14">
        <v>0.61040000000000005</v>
      </c>
      <c r="C47" s="14">
        <v>2.5600000000000001E-2</v>
      </c>
      <c r="E47" s="5">
        <v>25145</v>
      </c>
      <c r="F47" s="11">
        <v>476340000000</v>
      </c>
      <c r="G47" s="1">
        <f t="shared" si="12"/>
        <v>15431.164901664146</v>
      </c>
      <c r="H47" s="1">
        <v>56</v>
      </c>
      <c r="I47" s="1">
        <v>31</v>
      </c>
      <c r="J47">
        <v>10</v>
      </c>
      <c r="K47">
        <f t="shared" si="13"/>
        <v>2514.5</v>
      </c>
      <c r="L47" s="5">
        <v>30868700</v>
      </c>
      <c r="M47" s="5">
        <f t="shared" si="8"/>
        <v>776193461500</v>
      </c>
      <c r="O47" s="18">
        <f t="shared" si="14"/>
        <v>0.29324987187934692</v>
      </c>
      <c r="P47" s="18">
        <f t="shared" si="15"/>
        <v>0.11869346347068213</v>
      </c>
      <c r="Q47" s="19">
        <f t="shared" si="16"/>
        <v>0.29487179487179488</v>
      </c>
      <c r="R47" s="19">
        <f t="shared" si="17"/>
        <v>0.61538461538461542</v>
      </c>
      <c r="S47" s="18">
        <f t="shared" si="18"/>
        <v>2.1538064377322991E-2</v>
      </c>
      <c r="T47" s="18">
        <f t="shared" si="19"/>
        <v>0.10359543947702698</v>
      </c>
      <c r="U47">
        <v>18</v>
      </c>
      <c r="V47">
        <v>9.4780226566469283E-2</v>
      </c>
      <c r="W47">
        <v>6.2649551113692747E-2</v>
      </c>
      <c r="AE47">
        <f t="shared" si="9"/>
        <v>0.37962513031339817</v>
      </c>
      <c r="AF47" s="4">
        <v>-8.637525843405125E-2</v>
      </c>
      <c r="AH47" s="20">
        <v>0.11869346347068213</v>
      </c>
      <c r="AI47" s="18">
        <f t="shared" si="10"/>
        <v>2.0714285714285716E-2</v>
      </c>
      <c r="AJ47" s="18">
        <v>0.29487179487179488</v>
      </c>
      <c r="AK47" s="20">
        <v>0.61538461538461542</v>
      </c>
      <c r="AL47" s="18">
        <v>2.1538064377322991E-2</v>
      </c>
      <c r="AM47" s="20">
        <v>0.10359543947702698</v>
      </c>
      <c r="AN47">
        <v>18</v>
      </c>
      <c r="AO47">
        <v>-1.5008796086344194E-2</v>
      </c>
      <c r="AP47">
        <v>1.5008796086344194E-2</v>
      </c>
      <c r="AX47" s="20">
        <v>0.29324987187934692</v>
      </c>
      <c r="AY47" s="20">
        <v>0.14207753828093347</v>
      </c>
      <c r="AZ47" s="20">
        <v>0.29487179487179488</v>
      </c>
      <c r="BA47" s="20">
        <v>0.61538461538461542</v>
      </c>
      <c r="BB47" s="20">
        <f t="shared" si="11"/>
        <v>2.5781328445455384E-2</v>
      </c>
      <c r="BC47" s="20">
        <v>0.10359543947702698</v>
      </c>
      <c r="BD47">
        <v>18</v>
      </c>
      <c r="BE47">
        <v>7.0923502369873284E-2</v>
      </c>
      <c r="BF47">
        <v>8.6506275310288747E-2</v>
      </c>
    </row>
    <row r="48" spans="1:58" x14ac:dyDescent="0.3">
      <c r="A48" s="1" t="s">
        <v>71</v>
      </c>
      <c r="B48" s="14">
        <v>0.70850000000000002</v>
      </c>
      <c r="C48" s="14">
        <v>0.22409999999999999</v>
      </c>
      <c r="E48" s="5">
        <v>18689</v>
      </c>
      <c r="F48" s="12">
        <v>7180100000</v>
      </c>
      <c r="G48" s="1">
        <f t="shared" si="12"/>
        <v>5685.5011446068866</v>
      </c>
      <c r="H48" s="1">
        <v>27</v>
      </c>
      <c r="I48" s="1">
        <v>29</v>
      </c>
      <c r="J48">
        <v>0</v>
      </c>
      <c r="K48">
        <f t="shared" si="13"/>
        <v>0</v>
      </c>
      <c r="L48" s="5">
        <v>1262879</v>
      </c>
      <c r="M48" s="5">
        <f t="shared" si="8"/>
        <v>23601945631</v>
      </c>
      <c r="O48" s="18">
        <f t="shared" si="14"/>
        <v>0.21447397320448056</v>
      </c>
      <c r="P48" s="18">
        <f t="shared" si="15"/>
        <v>4.3664184842695596E-2</v>
      </c>
      <c r="Q48" s="19">
        <f t="shared" si="16"/>
        <v>0.66666666666666663</v>
      </c>
      <c r="R48" s="19">
        <f t="shared" si="17"/>
        <v>0.64102564102564108</v>
      </c>
      <c r="S48" s="18">
        <f t="shared" si="18"/>
        <v>1.8659908052434015E-2</v>
      </c>
      <c r="T48" s="18">
        <f t="shared" si="19"/>
        <v>0</v>
      </c>
      <c r="U48">
        <v>19</v>
      </c>
      <c r="V48">
        <v>0.10172478133552929</v>
      </c>
      <c r="W48">
        <v>1.7927706645533267E-2</v>
      </c>
      <c r="AE48">
        <f t="shared" si="9"/>
        <v>0.28717278152288223</v>
      </c>
      <c r="AF48" s="4">
        <v>-7.269880831840167E-2</v>
      </c>
      <c r="AH48" s="20">
        <v>4.3664184842695596E-2</v>
      </c>
      <c r="AI48" s="18">
        <f t="shared" si="10"/>
        <v>0.30428571428571427</v>
      </c>
      <c r="AJ48" s="18">
        <v>0.66666666666666663</v>
      </c>
      <c r="AK48" s="20">
        <v>0.64102564102564108</v>
      </c>
      <c r="AL48" s="18">
        <v>1.8659908052434015E-2</v>
      </c>
      <c r="AM48" s="20">
        <v>0</v>
      </c>
      <c r="AN48">
        <v>19</v>
      </c>
      <c r="AO48">
        <v>3.7428206349575839E-2</v>
      </c>
      <c r="AP48">
        <v>-3.2498648930037795E-2</v>
      </c>
      <c r="AX48" s="20">
        <v>0.21447397320448056</v>
      </c>
      <c r="AY48" s="20">
        <v>6.6931080546494881E-2</v>
      </c>
      <c r="AZ48" s="20">
        <v>0.66666666666666663</v>
      </c>
      <c r="BA48" s="20">
        <v>0.64102564102564108</v>
      </c>
      <c r="BB48" s="20">
        <f t="shared" si="11"/>
        <v>2.8603025874570462E-2</v>
      </c>
      <c r="BC48" s="20">
        <v>0</v>
      </c>
      <c r="BD48">
        <v>19</v>
      </c>
      <c r="BE48">
        <v>0.14794921625607593</v>
      </c>
      <c r="BF48">
        <v>-2.829672827501338E-2</v>
      </c>
    </row>
    <row r="49" spans="1:58" x14ac:dyDescent="0.3">
      <c r="A49" s="1" t="s">
        <v>38</v>
      </c>
      <c r="B49" s="14">
        <v>0.1741</v>
      </c>
      <c r="C49" s="14">
        <v>0.25559999999999999</v>
      </c>
      <c r="E49" s="5">
        <v>17950</v>
      </c>
      <c r="F49" s="11">
        <v>525057000000</v>
      </c>
      <c r="G49" s="1">
        <f t="shared" si="12"/>
        <v>4294.1193308443771</v>
      </c>
      <c r="H49" s="1">
        <v>54</v>
      </c>
      <c r="I49" s="1">
        <v>63</v>
      </c>
      <c r="J49">
        <v>7.7</v>
      </c>
      <c r="K49">
        <f t="shared" si="13"/>
        <v>1382.15</v>
      </c>
      <c r="L49" s="5">
        <v>122273500</v>
      </c>
      <c r="M49" s="5">
        <f t="shared" si="8"/>
        <v>2194809325000</v>
      </c>
      <c r="O49" s="18">
        <f t="shared" si="14"/>
        <v>0.20545671962320325</v>
      </c>
      <c r="P49" s="18">
        <f t="shared" si="15"/>
        <v>3.2952305551035843E-2</v>
      </c>
      <c r="Q49" s="19">
        <f t="shared" si="16"/>
        <v>0.32051282051282054</v>
      </c>
      <c r="R49" s="19">
        <f t="shared" si="17"/>
        <v>0.20512820512820512</v>
      </c>
      <c r="S49" s="18">
        <f t="shared" si="18"/>
        <v>2.1664895168333888E-3</v>
      </c>
      <c r="T49" s="18">
        <f t="shared" si="19"/>
        <v>5.6943502355606627E-2</v>
      </c>
      <c r="U49">
        <v>20</v>
      </c>
      <c r="V49">
        <v>0.17575697600005241</v>
      </c>
      <c r="W49">
        <v>-9.0977709582305874E-2</v>
      </c>
      <c r="AE49">
        <f t="shared" si="9"/>
        <v>0.16416164413485221</v>
      </c>
      <c r="AF49" s="4">
        <v>4.1295075488351041E-2</v>
      </c>
      <c r="AH49" s="20">
        <v>3.2952305551035843E-2</v>
      </c>
      <c r="AI49" s="18">
        <f t="shared" si="10"/>
        <v>0.34928571428571431</v>
      </c>
      <c r="AJ49" s="18">
        <v>0.32051282051282054</v>
      </c>
      <c r="AK49" s="20">
        <v>0.20512820512820512</v>
      </c>
      <c r="AL49" s="18">
        <v>2.1664895168333888E-3</v>
      </c>
      <c r="AM49" s="20">
        <v>5.6943502355606627E-2</v>
      </c>
      <c r="AN49">
        <v>20</v>
      </c>
      <c r="AO49">
        <v>3.1435543335669405E-2</v>
      </c>
      <c r="AP49">
        <v>-1.8858671091116119E-2</v>
      </c>
      <c r="AX49" s="20">
        <v>0.20545671962320325</v>
      </c>
      <c r="AY49" s="20">
        <v>5.1171594940047395E-3</v>
      </c>
      <c r="AZ49" s="20">
        <v>0.32051282051282054</v>
      </c>
      <c r="BA49" s="20">
        <v>0.20512820512820512</v>
      </c>
      <c r="BB49" s="20">
        <f t="shared" si="11"/>
        <v>3.364338917820342E-4</v>
      </c>
      <c r="BC49" s="20">
        <v>5.6943502355606627E-2</v>
      </c>
      <c r="BD49">
        <v>20</v>
      </c>
      <c r="BE49">
        <v>0.19818941514630245</v>
      </c>
      <c r="BF49">
        <v>-0.11341014872855591</v>
      </c>
    </row>
    <row r="50" spans="1:58" x14ac:dyDescent="0.3">
      <c r="A50" s="1" t="s">
        <v>39</v>
      </c>
      <c r="B50" s="14">
        <v>7.3700000000000002E-2</v>
      </c>
      <c r="C50" s="14">
        <v>0.51100000000000001</v>
      </c>
      <c r="E50" s="5">
        <v>11919</v>
      </c>
      <c r="F50" s="12">
        <v>1292937288.98786</v>
      </c>
      <c r="G50" s="1">
        <f t="shared" si="12"/>
        <v>421.24826148889321</v>
      </c>
      <c r="H50" s="1">
        <v>31</v>
      </c>
      <c r="I50" s="1">
        <v>48</v>
      </c>
      <c r="J50">
        <v>33.1</v>
      </c>
      <c r="K50">
        <f t="shared" si="13"/>
        <v>3945.1890000000003</v>
      </c>
      <c r="L50" s="5">
        <v>3069300</v>
      </c>
      <c r="M50" s="5">
        <f t="shared" si="8"/>
        <v>36582986700</v>
      </c>
      <c r="O50" s="18">
        <f t="shared" si="14"/>
        <v>0.13186665690509311</v>
      </c>
      <c r="P50" s="18">
        <f t="shared" si="15"/>
        <v>3.136099103063528E-3</v>
      </c>
      <c r="Q50" s="19">
        <f t="shared" si="16"/>
        <v>0.61538461538461542</v>
      </c>
      <c r="R50" s="19">
        <f t="shared" si="17"/>
        <v>0.39743589743589741</v>
      </c>
      <c r="S50" s="18">
        <f t="shared" si="18"/>
        <v>7.6701437629167154E-4</v>
      </c>
      <c r="T50" s="18">
        <f t="shared" si="19"/>
        <v>0.16253871078740612</v>
      </c>
      <c r="U50">
        <v>21</v>
      </c>
      <c r="V50">
        <v>0.32288510160976874</v>
      </c>
      <c r="W50">
        <v>3.7371498971741635E-3</v>
      </c>
      <c r="AE50">
        <f t="shared" si="9"/>
        <v>0.24672413712686303</v>
      </c>
      <c r="AF50" s="4">
        <v>-0.11485748022176992</v>
      </c>
      <c r="AH50" s="20">
        <v>3.136099103063528E-3</v>
      </c>
      <c r="AI50" s="18">
        <f t="shared" si="10"/>
        <v>0.71414285714285719</v>
      </c>
      <c r="AJ50" s="18">
        <v>0.61538461538461542</v>
      </c>
      <c r="AK50" s="20">
        <v>0.39743589743589741</v>
      </c>
      <c r="AL50" s="18">
        <v>7.6701437629167154E-4</v>
      </c>
      <c r="AM50" s="20">
        <v>0.16253871078740612</v>
      </c>
      <c r="AN50">
        <v>21</v>
      </c>
      <c r="AO50">
        <v>1.3326145376373635E-2</v>
      </c>
      <c r="AP50">
        <v>2.53198656788408E-4</v>
      </c>
      <c r="AX50" s="20">
        <v>0.13186665690509311</v>
      </c>
      <c r="AY50" s="20">
        <v>-2.9981699266672102E-2</v>
      </c>
      <c r="AZ50" s="20">
        <v>0.61538461538461542</v>
      </c>
      <c r="BA50" s="20">
        <v>0.39743589743589741</v>
      </c>
      <c r="BB50" s="20">
        <f t="shared" si="11"/>
        <v>-7.3328021875095472E-3</v>
      </c>
      <c r="BC50" s="20">
        <v>0.16253871078740612</v>
      </c>
      <c r="BD50">
        <v>21</v>
      </c>
      <c r="BE50">
        <v>0.33493164324667646</v>
      </c>
      <c r="BF50">
        <v>-8.3093917397335515E-3</v>
      </c>
    </row>
    <row r="51" spans="1:58" x14ac:dyDescent="0.3">
      <c r="A51" s="1" t="s">
        <v>40</v>
      </c>
      <c r="B51" s="14">
        <v>0.34799999999999998</v>
      </c>
      <c r="C51" s="14">
        <v>0.35560000000000003</v>
      </c>
      <c r="E51" s="5">
        <v>7813</v>
      </c>
      <c r="F51" s="12">
        <v>52479840000</v>
      </c>
      <c r="G51" s="1">
        <f t="shared" si="12"/>
        <v>1574.1970558165845</v>
      </c>
      <c r="H51" s="1">
        <v>67</v>
      </c>
      <c r="I51" s="1">
        <v>50</v>
      </c>
      <c r="J51">
        <v>3.7</v>
      </c>
      <c r="K51">
        <f t="shared" si="13"/>
        <v>289.08100000000002</v>
      </c>
      <c r="L51" s="5">
        <v>33337529</v>
      </c>
      <c r="M51" s="5">
        <f t="shared" si="8"/>
        <v>260466114077</v>
      </c>
      <c r="O51" s="18">
        <f t="shared" si="14"/>
        <v>8.1765380579349387E-2</v>
      </c>
      <c r="P51" s="18">
        <f t="shared" si="15"/>
        <v>1.2012345861604887E-2</v>
      </c>
      <c r="Q51" s="19">
        <f t="shared" si="16"/>
        <v>0.15384615384615385</v>
      </c>
      <c r="R51" s="19">
        <f t="shared" si="17"/>
        <v>0.37179487179487181</v>
      </c>
      <c r="S51" s="18">
        <f t="shared" si="18"/>
        <v>6.8709670608785355E-4</v>
      </c>
      <c r="T51" s="18">
        <f t="shared" si="19"/>
        <v>1.190991180730103E-2</v>
      </c>
      <c r="U51">
        <v>22</v>
      </c>
      <c r="V51">
        <v>0.45373739038187161</v>
      </c>
      <c r="W51">
        <v>2.8838200803427472E-2</v>
      </c>
      <c r="AE51">
        <f t="shared" si="9"/>
        <v>0.13041005285453139</v>
      </c>
      <c r="AF51" s="4">
        <v>-4.8644672275182002E-2</v>
      </c>
      <c r="AH51" s="20">
        <v>1.2012345861604887E-2</v>
      </c>
      <c r="AI51" s="18">
        <f t="shared" si="10"/>
        <v>0.49214285714285722</v>
      </c>
      <c r="AJ51" s="18">
        <v>0.15384615384615385</v>
      </c>
      <c r="AK51" s="20">
        <v>0.37179487179487181</v>
      </c>
      <c r="AL51" s="18">
        <v>6.8709670608785355E-4</v>
      </c>
      <c r="AM51" s="20">
        <v>1.190991180730103E-2</v>
      </c>
      <c r="AN51">
        <v>22</v>
      </c>
      <c r="AO51">
        <v>0.25915015905954492</v>
      </c>
      <c r="AP51">
        <v>-3.7137744737398282E-2</v>
      </c>
      <c r="AX51" s="20">
        <v>8.1765380579349387E-2</v>
      </c>
      <c r="AY51" s="20">
        <v>5.6704644735067186E-2</v>
      </c>
      <c r="AZ51" s="20">
        <v>0.15384615384615385</v>
      </c>
      <c r="BA51" s="20">
        <v>0.37179487179487181</v>
      </c>
      <c r="BB51" s="20">
        <f t="shared" si="11"/>
        <v>3.2434609414535476E-3</v>
      </c>
      <c r="BC51" s="20">
        <v>1.190991180730103E-2</v>
      </c>
      <c r="BD51">
        <v>22</v>
      </c>
      <c r="BE51">
        <v>0.4832030309362369</v>
      </c>
      <c r="BF51">
        <v>-6.2743975093781934E-4</v>
      </c>
    </row>
    <row r="52" spans="1:58" x14ac:dyDescent="0.3">
      <c r="A52" s="1" t="s">
        <v>72</v>
      </c>
      <c r="B52" s="14">
        <v>0.72829999999999995</v>
      </c>
      <c r="C52" s="14">
        <v>0.24440000000000001</v>
      </c>
      <c r="E52" s="5">
        <v>10656</v>
      </c>
      <c r="F52" s="12">
        <v>1303200000</v>
      </c>
      <c r="G52" s="1">
        <f t="shared" si="12"/>
        <v>560.66081569437279</v>
      </c>
      <c r="H52" s="1">
        <v>36</v>
      </c>
      <c r="I52" s="1">
        <v>33</v>
      </c>
      <c r="J52">
        <v>1.9</v>
      </c>
      <c r="K52">
        <f t="shared" si="13"/>
        <v>202.46399999999997</v>
      </c>
      <c r="L52" s="5">
        <v>2324400</v>
      </c>
      <c r="M52" s="5">
        <f t="shared" si="8"/>
        <v>24768806400</v>
      </c>
      <c r="O52" s="18">
        <f t="shared" si="14"/>
        <v>0.1164555726383093</v>
      </c>
      <c r="P52" s="18">
        <f t="shared" si="15"/>
        <v>4.2093993558192872E-3</v>
      </c>
      <c r="Q52" s="19">
        <f t="shared" si="16"/>
        <v>0.55128205128205132</v>
      </c>
      <c r="R52" s="19">
        <f t="shared" si="17"/>
        <v>0.58974358974358976</v>
      </c>
      <c r="S52" s="18">
        <f t="shared" si="18"/>
        <v>1.368539106806468E-3</v>
      </c>
      <c r="T52" s="18">
        <f t="shared" si="19"/>
        <v>8.3413589414503032E-3</v>
      </c>
      <c r="U52">
        <v>23</v>
      </c>
      <c r="V52">
        <v>0.46321918987731847</v>
      </c>
      <c r="W52">
        <v>1.7855559372260577E-2</v>
      </c>
      <c r="AE52">
        <f t="shared" si="9"/>
        <v>0.22266379310583026</v>
      </c>
      <c r="AF52" s="4">
        <v>-0.10620822046752096</v>
      </c>
      <c r="AH52" s="20">
        <v>4.2093993558192872E-3</v>
      </c>
      <c r="AI52" s="18">
        <f t="shared" si="10"/>
        <v>0.3332857142857143</v>
      </c>
      <c r="AJ52" s="18">
        <v>0.55128205128205132</v>
      </c>
      <c r="AK52" s="20">
        <v>0.58974358974358976</v>
      </c>
      <c r="AL52" s="18">
        <v>1.368539106806468E-3</v>
      </c>
      <c r="AM52" s="20">
        <v>8.3413589414503032E-3</v>
      </c>
      <c r="AN52">
        <v>23</v>
      </c>
      <c r="AO52">
        <v>0.17126236205498216</v>
      </c>
      <c r="AP52">
        <v>4.6220261560085046E-2</v>
      </c>
      <c r="AX52" s="20">
        <v>0.1164555726383093</v>
      </c>
      <c r="AY52" s="20">
        <v>5.283086826188596E-2</v>
      </c>
      <c r="AZ52" s="20">
        <v>0.55128205128205132</v>
      </c>
      <c r="BA52" s="20">
        <v>0.58974358974358976</v>
      </c>
      <c r="BB52" s="20">
        <f t="shared" si="11"/>
        <v>1.7176110687378444E-2</v>
      </c>
      <c r="BC52" s="20">
        <v>8.3413589414503032E-3</v>
      </c>
      <c r="BD52">
        <v>23</v>
      </c>
      <c r="BE52">
        <v>0.42408511325326709</v>
      </c>
      <c r="BF52">
        <v>5.698963599631196E-2</v>
      </c>
    </row>
    <row r="53" spans="1:58" x14ac:dyDescent="0.3">
      <c r="A53" s="1" t="s">
        <v>41</v>
      </c>
      <c r="B53" s="14">
        <v>0.1389</v>
      </c>
      <c r="C53" s="14">
        <v>0.58109999999999995</v>
      </c>
      <c r="E53" s="5">
        <v>47960</v>
      </c>
      <c r="F53" s="11">
        <v>651004000000</v>
      </c>
      <c r="G53" s="1">
        <f t="shared" si="12"/>
        <v>38314.186166957013</v>
      </c>
      <c r="H53" s="1">
        <v>6</v>
      </c>
      <c r="I53" s="1">
        <v>7</v>
      </c>
      <c r="J53">
        <v>1</v>
      </c>
      <c r="K53">
        <f t="shared" si="13"/>
        <v>479.6</v>
      </c>
      <c r="L53" s="5">
        <v>16991200</v>
      </c>
      <c r="M53" s="5">
        <f t="shared" si="8"/>
        <v>814897952000</v>
      </c>
      <c r="O53" s="18">
        <f t="shared" si="14"/>
        <v>0.57163774800497835</v>
      </c>
      <c r="P53" s="18">
        <f t="shared" si="15"/>
        <v>0.29486377071327713</v>
      </c>
      <c r="Q53" s="19">
        <f t="shared" si="16"/>
        <v>0.9358974358974359</v>
      </c>
      <c r="R53" s="19">
        <f t="shared" si="17"/>
        <v>0.92307692307692313</v>
      </c>
      <c r="S53" s="18">
        <f t="shared" si="18"/>
        <v>0.25473438179963587</v>
      </c>
      <c r="T53" s="18">
        <f t="shared" si="19"/>
        <v>1.9759146062112605E-2</v>
      </c>
      <c r="U53">
        <v>24</v>
      </c>
      <c r="V53">
        <v>0.41275800935340839</v>
      </c>
      <c r="W53">
        <v>0.13759950827843387</v>
      </c>
      <c r="AE53">
        <f t="shared" si="9"/>
        <v>0.49625306176298473</v>
      </c>
      <c r="AF53" s="4">
        <v>7.5384686241993626E-2</v>
      </c>
      <c r="AH53" s="20">
        <v>0.29486377071327713</v>
      </c>
      <c r="AI53" s="18">
        <f t="shared" si="10"/>
        <v>0.81428571428571428</v>
      </c>
      <c r="AJ53" s="18">
        <v>0.9358974358974359</v>
      </c>
      <c r="AK53" s="20">
        <v>0.92307692307692313</v>
      </c>
      <c r="AL53" s="18">
        <v>0.25473438179963587</v>
      </c>
      <c r="AM53" s="20">
        <v>1.9759146062112605E-2</v>
      </c>
      <c r="AN53">
        <v>24</v>
      </c>
      <c r="AO53">
        <v>0.15033782417818373</v>
      </c>
      <c r="AP53">
        <v>-9.972833659810304E-3</v>
      </c>
      <c r="AX53" s="20">
        <v>0.57163774800497835</v>
      </c>
      <c r="AY53" s="20">
        <v>0.30925364363952917</v>
      </c>
      <c r="AZ53" s="20">
        <v>0.9358974358974359</v>
      </c>
      <c r="BA53" s="20">
        <v>0.92307692307692313</v>
      </c>
      <c r="BB53" s="20">
        <f t="shared" si="11"/>
        <v>0.26716586965308436</v>
      </c>
      <c r="BC53" s="20">
        <v>1.9759146062112605E-2</v>
      </c>
      <c r="BD53">
        <v>24</v>
      </c>
      <c r="BE53">
        <v>0.4272162540108177</v>
      </c>
      <c r="BF53">
        <v>0.12314126362102457</v>
      </c>
    </row>
    <row r="54" spans="1:58" x14ac:dyDescent="0.3">
      <c r="A54" s="1" t="s">
        <v>42</v>
      </c>
      <c r="B54" s="14">
        <v>0.85670000000000002</v>
      </c>
      <c r="C54" s="14">
        <v>0.1111</v>
      </c>
      <c r="E54" s="5">
        <v>6054</v>
      </c>
      <c r="F54" s="11">
        <v>56389260000</v>
      </c>
      <c r="G54" s="1">
        <f t="shared" si="12"/>
        <v>301.56619676128952</v>
      </c>
      <c r="H54" s="1">
        <v>62</v>
      </c>
      <c r="I54" s="1">
        <v>72</v>
      </c>
      <c r="J54">
        <v>15.6</v>
      </c>
      <c r="K54">
        <f t="shared" si="13"/>
        <v>944.42399999999998</v>
      </c>
      <c r="L54" s="5">
        <v>186988000</v>
      </c>
      <c r="M54" s="5">
        <f t="shared" si="8"/>
        <v>1132025352000</v>
      </c>
      <c r="O54" s="18">
        <f t="shared" si="14"/>
        <v>6.0302120701857143E-2</v>
      </c>
      <c r="P54" s="18">
        <f t="shared" si="15"/>
        <v>2.2146986520457574E-3</v>
      </c>
      <c r="Q54" s="19">
        <f t="shared" si="16"/>
        <v>0.21794871794871795</v>
      </c>
      <c r="R54" s="19">
        <f t="shared" si="17"/>
        <v>8.9743589743589744E-2</v>
      </c>
      <c r="S54" s="18">
        <f t="shared" si="18"/>
        <v>4.3318399012729312E-5</v>
      </c>
      <c r="T54" s="18">
        <f t="shared" si="19"/>
        <v>3.8909532444880386E-2</v>
      </c>
      <c r="U54">
        <v>25</v>
      </c>
      <c r="V54">
        <v>0.23302844547989648</v>
      </c>
      <c r="W54">
        <v>-0.19611749543474921</v>
      </c>
      <c r="AE54">
        <f t="shared" si="9"/>
        <v>7.1737202881387463E-2</v>
      </c>
      <c r="AF54" s="4">
        <v>-1.143508217953032E-2</v>
      </c>
      <c r="AH54" s="20">
        <v>2.2146986520457574E-3</v>
      </c>
      <c r="AI54" s="18">
        <f t="shared" si="10"/>
        <v>0.14285714285714288</v>
      </c>
      <c r="AJ54" s="18">
        <v>0.21794871794871795</v>
      </c>
      <c r="AK54" s="20">
        <v>8.9743589743589744E-2</v>
      </c>
      <c r="AL54" s="18">
        <v>4.3318399012729312E-5</v>
      </c>
      <c r="AM54" s="20">
        <v>3.8909532444880386E-2</v>
      </c>
      <c r="AN54">
        <v>25</v>
      </c>
      <c r="AO54">
        <v>4.2492446123603755E-2</v>
      </c>
      <c r="AP54">
        <v>-4.1722882721033486E-2</v>
      </c>
      <c r="AX54" s="20">
        <v>6.0302120701857143E-2</v>
      </c>
      <c r="AY54" s="20">
        <v>9.2858674608436789E-3</v>
      </c>
      <c r="AZ54" s="20">
        <v>0.21794871794871795</v>
      </c>
      <c r="BA54" s="20">
        <v>8.9743589743589744E-2</v>
      </c>
      <c r="BB54" s="20">
        <f t="shared" si="11"/>
        <v>1.8162692765292534E-4</v>
      </c>
      <c r="BC54" s="20">
        <v>3.8909532444880386E-2</v>
      </c>
      <c r="BD54">
        <v>25</v>
      </c>
      <c r="BE54">
        <v>0.27945751174468175</v>
      </c>
      <c r="BF54">
        <v>-0.24254656169953448</v>
      </c>
    </row>
    <row r="55" spans="1:58" x14ac:dyDescent="0.3">
      <c r="A55" s="1" t="s">
        <v>43</v>
      </c>
      <c r="B55" s="14">
        <v>6.9900000000000004E-2</v>
      </c>
      <c r="C55" s="14">
        <v>0.68889999999999996</v>
      </c>
      <c r="E55" s="5">
        <v>67166</v>
      </c>
      <c r="F55" s="11">
        <v>252950000000</v>
      </c>
      <c r="G55" s="1">
        <f t="shared" si="12"/>
        <v>48513.756752272973</v>
      </c>
      <c r="H55" s="1">
        <v>4</v>
      </c>
      <c r="I55" s="1">
        <v>4</v>
      </c>
      <c r="J55">
        <v>10.7</v>
      </c>
      <c r="K55">
        <f t="shared" si="13"/>
        <v>7186.7619999999997</v>
      </c>
      <c r="L55" s="5">
        <v>5213985</v>
      </c>
      <c r="M55" s="5">
        <f t="shared" si="8"/>
        <v>350202516510</v>
      </c>
      <c r="O55" s="18">
        <f t="shared" si="14"/>
        <v>0.80598872538253163</v>
      </c>
      <c r="P55" s="18">
        <f t="shared" si="15"/>
        <v>0.3733875575387075</v>
      </c>
      <c r="Q55" s="19">
        <f t="shared" si="16"/>
        <v>0.96153846153846156</v>
      </c>
      <c r="R55" s="19">
        <f t="shared" si="17"/>
        <v>0.96153846153846156</v>
      </c>
      <c r="S55" s="18">
        <f t="shared" si="18"/>
        <v>0.34521778618593524</v>
      </c>
      <c r="T55" s="18">
        <f t="shared" si="19"/>
        <v>0.29608899097506358</v>
      </c>
      <c r="U55">
        <v>26</v>
      </c>
      <c r="V55">
        <v>0.20271115260418229</v>
      </c>
      <c r="W55">
        <v>0.1004101105434371</v>
      </c>
      <c r="AE55">
        <f t="shared" si="9"/>
        <v>0.62581805640199983</v>
      </c>
      <c r="AF55" s="4">
        <v>0.1801706689805318</v>
      </c>
      <c r="AH55" s="20">
        <v>0.3733875575387075</v>
      </c>
      <c r="AI55" s="18">
        <f t="shared" si="10"/>
        <v>0.96828571428571431</v>
      </c>
      <c r="AJ55" s="18">
        <v>0.96153846153846156</v>
      </c>
      <c r="AK55" s="20">
        <v>0.96153846153846156</v>
      </c>
      <c r="AL55" s="18">
        <v>0.34521778618593524</v>
      </c>
      <c r="AM55" s="20">
        <v>0.29608899097506358</v>
      </c>
      <c r="AN55">
        <v>26</v>
      </c>
      <c r="AO55">
        <v>2.0848160038313589E-2</v>
      </c>
      <c r="AP55">
        <v>1.089636935130674E-2</v>
      </c>
      <c r="AX55" s="20">
        <v>0.80598872538253163</v>
      </c>
      <c r="AY55" s="20">
        <v>0.3971527202814128</v>
      </c>
      <c r="AZ55" s="20">
        <v>0.96153846153846156</v>
      </c>
      <c r="BA55" s="20">
        <v>0.96153846153846156</v>
      </c>
      <c r="BB55" s="20">
        <f t="shared" si="11"/>
        <v>0.36719001505308135</v>
      </c>
      <c r="BC55" s="20">
        <v>0.29608899097506358</v>
      </c>
      <c r="BD55">
        <v>26</v>
      </c>
      <c r="BE55">
        <v>0.19105991121161411</v>
      </c>
      <c r="BF55">
        <v>0.11206135193600528</v>
      </c>
    </row>
    <row r="56" spans="1:58" x14ac:dyDescent="0.3">
      <c r="A56" s="1" t="s">
        <v>73</v>
      </c>
      <c r="B56" s="14"/>
      <c r="C56" s="14">
        <v>0.23330000000000001</v>
      </c>
      <c r="E56" s="5">
        <v>43847</v>
      </c>
      <c r="F56" s="12">
        <v>30291300000</v>
      </c>
      <c r="G56" s="1">
        <f t="shared" si="12"/>
        <v>6930.3883916743735</v>
      </c>
      <c r="H56" s="1">
        <v>65</v>
      </c>
      <c r="I56" s="1">
        <v>40</v>
      </c>
      <c r="J56">
        <v>38.799999999999997</v>
      </c>
      <c r="K56">
        <f t="shared" si="13"/>
        <v>17012.635999999999</v>
      </c>
      <c r="L56" s="5">
        <v>4370794</v>
      </c>
      <c r="M56" s="5">
        <f t="shared" si="8"/>
        <v>191646204518</v>
      </c>
      <c r="O56" s="18">
        <f t="shared" si="14"/>
        <v>0.52145105791053514</v>
      </c>
      <c r="P56" s="18">
        <f t="shared" si="15"/>
        <v>5.3248241347109308E-2</v>
      </c>
      <c r="Q56" s="19">
        <f t="shared" si="16"/>
        <v>0.17948717948717949</v>
      </c>
      <c r="R56" s="19">
        <f t="shared" si="17"/>
        <v>0.5</v>
      </c>
      <c r="S56" s="18">
        <f t="shared" si="18"/>
        <v>4.7786883260226305E-3</v>
      </c>
      <c r="T56" s="18">
        <f t="shared" si="19"/>
        <v>0.70090733866879706</v>
      </c>
      <c r="U56">
        <v>27</v>
      </c>
      <c r="V56">
        <v>0.25548145705982345</v>
      </c>
      <c r="W56">
        <v>3.6230966982932267E-2</v>
      </c>
      <c r="AE56">
        <f t="shared" si="9"/>
        <v>0.4870673012077803</v>
      </c>
      <c r="AF56" s="4">
        <v>3.4383756702754842E-2</v>
      </c>
      <c r="AH56" s="20">
        <v>5.3248241347109308E-2</v>
      </c>
      <c r="AI56" s="18">
        <f t="shared" si="10"/>
        <v>0.31742857142857145</v>
      </c>
      <c r="AJ56" s="18">
        <v>0.17948717948717949</v>
      </c>
      <c r="AK56" s="20">
        <v>0.5</v>
      </c>
      <c r="AL56" s="18">
        <v>4.7786883260226305E-3</v>
      </c>
      <c r="AM56" s="20">
        <v>0.70090733866879706</v>
      </c>
      <c r="AN56">
        <v>27</v>
      </c>
      <c r="AO56">
        <v>2.4103316278501534E-2</v>
      </c>
      <c r="AP56">
        <v>-7.9825451238007585E-3</v>
      </c>
      <c r="AX56" s="20">
        <v>0.52145105791053514</v>
      </c>
      <c r="AY56" s="20">
        <v>8.402918904071012E-2</v>
      </c>
      <c r="AZ56" s="20">
        <v>0.17948717948717949</v>
      </c>
      <c r="BA56" s="20">
        <v>0.5</v>
      </c>
      <c r="BB56" s="20">
        <f t="shared" si="11"/>
        <v>7.5410810677560367E-3</v>
      </c>
      <c r="BC56" s="20">
        <v>0.70090733866879706</v>
      </c>
      <c r="BD56">
        <v>27</v>
      </c>
      <c r="BE56">
        <v>0.27157952076190628</v>
      </c>
      <c r="BF56">
        <v>2.0132903280849435E-2</v>
      </c>
    </row>
    <row r="57" spans="1:58" x14ac:dyDescent="0.3">
      <c r="A57" s="1" t="s">
        <v>44</v>
      </c>
      <c r="B57" s="14">
        <v>0.1908</v>
      </c>
      <c r="C57" s="14">
        <v>0.1</v>
      </c>
      <c r="E57" s="5">
        <v>19546</v>
      </c>
      <c r="F57" s="12">
        <v>12544000000</v>
      </c>
      <c r="G57" s="1">
        <f t="shared" si="12"/>
        <v>3288.3561155454518</v>
      </c>
      <c r="H57" s="1">
        <v>51</v>
      </c>
      <c r="I57" s="1">
        <v>57</v>
      </c>
      <c r="J57">
        <v>0.5</v>
      </c>
      <c r="K57">
        <f t="shared" si="13"/>
        <v>97.73</v>
      </c>
      <c r="L57" s="5">
        <v>3814672</v>
      </c>
      <c r="M57" s="5">
        <f t="shared" si="8"/>
        <v>74561578912</v>
      </c>
      <c r="O57" s="18">
        <f t="shared" si="14"/>
        <v>0.22493105888669254</v>
      </c>
      <c r="P57" s="18">
        <f t="shared" si="15"/>
        <v>2.5209201500293526E-2</v>
      </c>
      <c r="Q57" s="19">
        <f t="shared" si="16"/>
        <v>0.35897435897435898</v>
      </c>
      <c r="R57" s="19">
        <f t="shared" si="17"/>
        <v>0.28205128205128205</v>
      </c>
      <c r="S57" s="18">
        <f t="shared" si="18"/>
        <v>2.5524109342834997E-3</v>
      </c>
      <c r="T57" s="18">
        <f t="shared" si="19"/>
        <v>4.026399801189043E-3</v>
      </c>
      <c r="U57">
        <v>28</v>
      </c>
      <c r="V57">
        <v>0.159090248374923</v>
      </c>
      <c r="W57">
        <v>-0.10178981154450593</v>
      </c>
      <c r="AE57">
        <f t="shared" si="9"/>
        <v>0.15438653798646215</v>
      </c>
      <c r="AF57" s="4">
        <v>7.054452090023039E-2</v>
      </c>
      <c r="AH57" s="20">
        <v>2.5209201500293526E-2</v>
      </c>
      <c r="AI57" s="18">
        <f t="shared" si="10"/>
        <v>0.12700000000000003</v>
      </c>
      <c r="AJ57" s="18">
        <v>0.35897435897435898</v>
      </c>
      <c r="AK57" s="20">
        <v>0.28205128205128205</v>
      </c>
      <c r="AL57" s="18">
        <v>2.5524109342834997E-3</v>
      </c>
      <c r="AM57" s="20">
        <v>4.026399801189043E-3</v>
      </c>
      <c r="AN57">
        <v>28</v>
      </c>
      <c r="AO57">
        <v>1.354461316691539E-2</v>
      </c>
      <c r="AP57">
        <v>-6.0823925306913301E-3</v>
      </c>
      <c r="AX57" s="20">
        <v>0.22493105888669254</v>
      </c>
      <c r="AY57" s="20">
        <v>3.3047408010650862E-2</v>
      </c>
      <c r="AZ57" s="20">
        <v>0.35897435897435898</v>
      </c>
      <c r="BA57" s="20">
        <v>0.28205128205128205</v>
      </c>
      <c r="BB57" s="20">
        <f t="shared" si="11"/>
        <v>3.3460229018015993E-3</v>
      </c>
      <c r="BC57" s="20">
        <v>4.026399801189043E-3</v>
      </c>
      <c r="BD57">
        <v>28</v>
      </c>
      <c r="BE57">
        <v>0.16625919543999099</v>
      </c>
      <c r="BF57">
        <v>-0.10895875860957392</v>
      </c>
    </row>
    <row r="58" spans="1:58" x14ac:dyDescent="0.3">
      <c r="A58" s="1" t="s">
        <v>45</v>
      </c>
      <c r="B58" s="14">
        <v>0.43159999999999998</v>
      </c>
      <c r="C58" s="14">
        <v>0.1111</v>
      </c>
      <c r="E58" s="5">
        <v>11860</v>
      </c>
      <c r="F58" s="12">
        <v>102616700000</v>
      </c>
      <c r="G58" s="1">
        <f t="shared" si="12"/>
        <v>3258.8420608027641</v>
      </c>
      <c r="H58" s="1">
        <v>46</v>
      </c>
      <c r="I58" s="1">
        <v>54</v>
      </c>
      <c r="J58">
        <v>9.6999999999999993</v>
      </c>
      <c r="K58">
        <f t="shared" si="13"/>
        <v>1150.4199999999998</v>
      </c>
      <c r="L58" s="5">
        <v>31488700</v>
      </c>
      <c r="M58" s="5">
        <f t="shared" si="8"/>
        <v>373455982000</v>
      </c>
      <c r="O58" s="18">
        <f t="shared" si="14"/>
        <v>0.13114674085462577</v>
      </c>
      <c r="P58" s="18">
        <f t="shared" si="15"/>
        <v>2.4981980626278946E-2</v>
      </c>
      <c r="Q58" s="19">
        <f t="shared" si="16"/>
        <v>0.42307692307692307</v>
      </c>
      <c r="R58" s="19">
        <f t="shared" si="17"/>
        <v>0.32051282051282054</v>
      </c>
      <c r="S58" s="18">
        <f t="shared" si="18"/>
        <v>3.3875959922222438E-3</v>
      </c>
      <c r="T58" s="18">
        <f t="shared" si="19"/>
        <v>4.7396407032476183E-2</v>
      </c>
      <c r="U58">
        <v>29</v>
      </c>
      <c r="V58">
        <v>0.12490907136762733</v>
      </c>
      <c r="W58">
        <v>-8.514508564103393E-3</v>
      </c>
      <c r="AE58">
        <f t="shared" si="9"/>
        <v>0.18765834280803401</v>
      </c>
      <c r="AF58" s="4">
        <v>-5.6511601953408236E-2</v>
      </c>
      <c r="AH58" s="20">
        <v>2.4981980626278946E-2</v>
      </c>
      <c r="AI58" s="18">
        <f t="shared" si="10"/>
        <v>0.14285714285714288</v>
      </c>
      <c r="AJ58" s="18">
        <v>0.42307692307692307</v>
      </c>
      <c r="AK58" s="20">
        <v>0.32051282051282054</v>
      </c>
      <c r="AL58" s="18">
        <v>3.3875959922222438E-3</v>
      </c>
      <c r="AM58" s="20">
        <v>4.7396407032476183E-2</v>
      </c>
      <c r="AN58">
        <v>29</v>
      </c>
      <c r="AO58">
        <v>1.7685506137977074E-2</v>
      </c>
      <c r="AP58">
        <v>-5.9850511847048225E-3</v>
      </c>
      <c r="AX58" s="20">
        <v>0.13114674085462577</v>
      </c>
      <c r="AY58" s="20">
        <v>3.010992661154463E-2</v>
      </c>
      <c r="AZ58" s="20">
        <v>0.42307692307692307</v>
      </c>
      <c r="BA58" s="20">
        <v>0.32051282051282054</v>
      </c>
      <c r="BB58" s="20">
        <f t="shared" si="11"/>
        <v>4.0829535592577784E-3</v>
      </c>
      <c r="BC58" s="20">
        <v>4.7396407032476183E-2</v>
      </c>
      <c r="BD58">
        <v>29</v>
      </c>
      <c r="BE58">
        <v>0.12764502427021429</v>
      </c>
      <c r="BF58">
        <v>-1.1250461466690356E-2</v>
      </c>
    </row>
    <row r="59" spans="1:58" x14ac:dyDescent="0.3">
      <c r="A59" s="1" t="s">
        <v>46</v>
      </c>
      <c r="B59" s="14">
        <v>0.7238</v>
      </c>
      <c r="C59" s="14">
        <v>0.1444</v>
      </c>
      <c r="E59" s="5">
        <v>6974</v>
      </c>
      <c r="F59" s="11">
        <v>264143000000</v>
      </c>
      <c r="G59" s="1">
        <f t="shared" si="12"/>
        <v>2568.1004594800079</v>
      </c>
      <c r="H59" s="1">
        <v>47</v>
      </c>
      <c r="I59" s="1">
        <v>55</v>
      </c>
      <c r="J59">
        <v>3.2</v>
      </c>
      <c r="K59">
        <f t="shared" si="13"/>
        <v>223.16800000000003</v>
      </c>
      <c r="L59" s="5">
        <v>102855400</v>
      </c>
      <c r="M59" s="5">
        <f t="shared" si="8"/>
        <v>717313559600</v>
      </c>
      <c r="O59" s="18">
        <f t="shared" si="14"/>
        <v>7.1527930302364748E-2</v>
      </c>
      <c r="P59" s="18">
        <f t="shared" si="15"/>
        <v>1.9664144370327954E-2</v>
      </c>
      <c r="Q59" s="19">
        <f t="shared" si="16"/>
        <v>0.41025641025641024</v>
      </c>
      <c r="R59" s="19">
        <f t="shared" si="17"/>
        <v>0.30769230769230771</v>
      </c>
      <c r="S59" s="18">
        <f t="shared" si="18"/>
        <v>2.4822588554260137E-3</v>
      </c>
      <c r="T59" s="18">
        <f t="shared" si="19"/>
        <v>9.1943475988105639E-3</v>
      </c>
      <c r="U59">
        <v>30</v>
      </c>
      <c r="V59">
        <v>0.11575254185080815</v>
      </c>
      <c r="W59">
        <v>8.3517780525158861E-2</v>
      </c>
      <c r="AE59">
        <f t="shared" si="9"/>
        <v>0.16112526203478095</v>
      </c>
      <c r="AF59" s="4">
        <v>-8.9597331732416199E-2</v>
      </c>
      <c r="AH59" s="20">
        <v>1.9664144370327954E-2</v>
      </c>
      <c r="AI59" s="18">
        <f t="shared" si="10"/>
        <v>0.19042857142857145</v>
      </c>
      <c r="AJ59" s="18">
        <v>0.41025641025641024</v>
      </c>
      <c r="AK59" s="20">
        <v>0.30769230769230771</v>
      </c>
      <c r="AL59" s="18">
        <v>2.4822588554260137E-3</v>
      </c>
      <c r="AM59" s="20">
        <v>9.1943475988105639E-3</v>
      </c>
      <c r="AN59">
        <v>30</v>
      </c>
      <c r="AO59">
        <v>7.1923854680015741E-3</v>
      </c>
      <c r="AP59">
        <v>6.4198279926443325E-3</v>
      </c>
      <c r="AX59" s="20">
        <v>7.1527930302364748E-2</v>
      </c>
      <c r="AY59" s="20">
        <v>2.5704476247888877E-2</v>
      </c>
      <c r="AZ59" s="20">
        <v>0.41025641025641024</v>
      </c>
      <c r="BA59" s="20">
        <v>0.30769230769230771</v>
      </c>
      <c r="BB59" s="20">
        <f t="shared" si="11"/>
        <v>3.2447465086092469E-3</v>
      </c>
      <c r="BC59" s="20">
        <v>9.1943475988105639E-3</v>
      </c>
      <c r="BD59">
        <v>30</v>
      </c>
      <c r="BE59">
        <v>0.10494286454029597</v>
      </c>
      <c r="BF59">
        <v>9.4327457835671036E-2</v>
      </c>
    </row>
    <row r="60" spans="1:58" x14ac:dyDescent="0.3">
      <c r="A60" s="1" t="s">
        <v>47</v>
      </c>
      <c r="B60" s="14">
        <v>3.9E-2</v>
      </c>
      <c r="C60" s="14">
        <v>0.57779999999999998</v>
      </c>
      <c r="E60" s="5">
        <v>25247</v>
      </c>
      <c r="F60" s="11">
        <v>177730000000</v>
      </c>
      <c r="G60" s="1">
        <f t="shared" si="12"/>
        <v>4618.2829227731008</v>
      </c>
      <c r="H60" s="1">
        <v>21</v>
      </c>
      <c r="I60" s="1">
        <v>22</v>
      </c>
      <c r="J60">
        <v>1.8</v>
      </c>
      <c r="K60">
        <f t="shared" si="13"/>
        <v>454.44599999999997</v>
      </c>
      <c r="L60" s="5">
        <v>38484000</v>
      </c>
      <c r="M60" s="5">
        <f t="shared" si="8"/>
        <v>971605548000</v>
      </c>
      <c r="O60" s="18">
        <f t="shared" si="14"/>
        <v>0.29449447250896843</v>
      </c>
      <c r="P60" s="18">
        <f t="shared" si="15"/>
        <v>3.5447955007673081E-2</v>
      </c>
      <c r="Q60" s="19">
        <f t="shared" si="16"/>
        <v>0.74358974358974361</v>
      </c>
      <c r="R60" s="19">
        <f t="shared" si="17"/>
        <v>0.73076923076923073</v>
      </c>
      <c r="S60" s="18">
        <f t="shared" si="18"/>
        <v>1.9262153066299671E-2</v>
      </c>
      <c r="T60" s="18">
        <f t="shared" si="19"/>
        <v>1.8722820874359516E-2</v>
      </c>
      <c r="U60">
        <v>31</v>
      </c>
      <c r="V60">
        <v>0.43475275839192346</v>
      </c>
      <c r="W60">
        <v>0.17744432777836722</v>
      </c>
      <c r="AE60">
        <f t="shared" si="9"/>
        <v>0.31244570862739646</v>
      </c>
      <c r="AF60" s="4">
        <v>-1.7951236118428027E-2</v>
      </c>
      <c r="AH60" s="20">
        <v>3.5447955007673081E-2</v>
      </c>
      <c r="AI60" s="18">
        <f t="shared" si="10"/>
        <v>0.80957142857142861</v>
      </c>
      <c r="AJ60" s="18">
        <v>0.74358974358974361</v>
      </c>
      <c r="AK60" s="20">
        <v>0.73076923076923073</v>
      </c>
      <c r="AL60" s="18">
        <v>1.9262153066299671E-2</v>
      </c>
      <c r="AM60" s="20">
        <v>1.8722820874359516E-2</v>
      </c>
      <c r="AN60">
        <v>31</v>
      </c>
      <c r="AO60">
        <v>0.16322809377661524</v>
      </c>
      <c r="AP60">
        <v>1.772154585782959E-2</v>
      </c>
      <c r="AX60" s="20">
        <v>0.29449447250896843</v>
      </c>
      <c r="AY60" s="20">
        <v>3.8155885884119896E-2</v>
      </c>
      <c r="AZ60" s="20">
        <v>0.74358974358974361</v>
      </c>
      <c r="BA60" s="20">
        <v>0.73076923076923073</v>
      </c>
      <c r="BB60" s="20">
        <f t="shared" si="11"/>
        <v>2.0733622408432014E-2</v>
      </c>
      <c r="BC60" s="20">
        <v>1.8722820874359516E-2</v>
      </c>
      <c r="BD60">
        <v>31</v>
      </c>
      <c r="BE60">
        <v>0.42688941702313571</v>
      </c>
      <c r="BF60">
        <v>0.18530766914715496</v>
      </c>
    </row>
    <row r="61" spans="1:58" x14ac:dyDescent="0.3">
      <c r="A61" s="1" t="s">
        <v>48</v>
      </c>
      <c r="B61" s="14">
        <v>2.5000000000000001E-3</v>
      </c>
      <c r="C61" s="14">
        <v>0.43669999999999998</v>
      </c>
      <c r="E61" s="5">
        <v>27069</v>
      </c>
      <c r="F61" s="12">
        <v>65519040000</v>
      </c>
      <c r="G61" s="1">
        <f t="shared" si="12"/>
        <v>6315.1965402394371</v>
      </c>
      <c r="H61" s="1">
        <v>18</v>
      </c>
      <c r="I61" s="1">
        <v>20</v>
      </c>
      <c r="J61">
        <v>0.5</v>
      </c>
      <c r="K61">
        <f t="shared" si="13"/>
        <v>135.345</v>
      </c>
      <c r="L61" s="5">
        <v>10374822</v>
      </c>
      <c r="M61" s="5">
        <f t="shared" si="8"/>
        <v>280836056718</v>
      </c>
      <c r="O61" s="18">
        <f t="shared" si="14"/>
        <v>0.31672645630475632</v>
      </c>
      <c r="P61" s="18">
        <f t="shared" si="15"/>
        <v>4.8512042563567837E-2</v>
      </c>
      <c r="Q61" s="19">
        <f t="shared" si="16"/>
        <v>0.78205128205128205</v>
      </c>
      <c r="R61" s="19">
        <f t="shared" si="17"/>
        <v>0.75641025641025639</v>
      </c>
      <c r="S61" s="18">
        <f t="shared" si="18"/>
        <v>2.8697376920821933E-2</v>
      </c>
      <c r="T61" s="18">
        <f t="shared" si="19"/>
        <v>5.5761084732623648E-3</v>
      </c>
      <c r="U61">
        <v>32</v>
      </c>
      <c r="V61">
        <v>0.38985993349007597</v>
      </c>
      <c r="W61">
        <v>8.9585634324518271E-4</v>
      </c>
      <c r="AE61">
        <f t="shared" si="9"/>
        <v>0.32730185945173251</v>
      </c>
      <c r="AF61" s="4">
        <v>-1.0575403146976192E-2</v>
      </c>
      <c r="AH61" s="20">
        <v>4.8512042563567837E-2</v>
      </c>
      <c r="AI61" s="18">
        <f t="shared" si="10"/>
        <v>0.60799999999999998</v>
      </c>
      <c r="AJ61" s="18">
        <v>0.78205128205128205</v>
      </c>
      <c r="AK61" s="20">
        <v>0.75641025641025639</v>
      </c>
      <c r="AL61" s="18">
        <v>2.8697376920821933E-2</v>
      </c>
      <c r="AM61" s="20">
        <v>5.5761084732623648E-3</v>
      </c>
      <c r="AN61">
        <v>32</v>
      </c>
      <c r="AO61">
        <v>0.11683668002403026</v>
      </c>
      <c r="AP61">
        <v>1.8079601224139749E-2</v>
      </c>
      <c r="AX61" s="20">
        <v>0.31672645630475632</v>
      </c>
      <c r="AY61" s="20">
        <v>6.2737422030271425E-2</v>
      </c>
      <c r="AZ61" s="20">
        <v>0.78205128205128205</v>
      </c>
      <c r="BA61" s="20">
        <v>0.75641025641025639</v>
      </c>
      <c r="BB61" s="20">
        <f t="shared" si="11"/>
        <v>3.7112423058341032E-2</v>
      </c>
      <c r="BC61" s="20">
        <v>5.5761084732623648E-3</v>
      </c>
      <c r="BD61">
        <v>32</v>
      </c>
      <c r="BE61">
        <v>0.3717193220397943</v>
      </c>
      <c r="BF61">
        <v>1.9036467793526857E-2</v>
      </c>
    </row>
    <row r="62" spans="1:58" x14ac:dyDescent="0.3">
      <c r="A62" s="1" t="s">
        <v>49</v>
      </c>
      <c r="B62" s="14">
        <v>0.122</v>
      </c>
      <c r="C62" s="14">
        <v>0.5111</v>
      </c>
      <c r="E62" s="5">
        <v>19744</v>
      </c>
      <c r="F62" s="12">
        <v>15878100000</v>
      </c>
      <c r="G62" s="1">
        <f t="shared" si="12"/>
        <v>799.46125572730477</v>
      </c>
      <c r="H62" s="1">
        <v>41</v>
      </c>
      <c r="I62" s="1">
        <v>44</v>
      </c>
      <c r="J62">
        <v>2.2000000000000002</v>
      </c>
      <c r="K62">
        <f t="shared" si="13"/>
        <v>434.36800000000005</v>
      </c>
      <c r="L62" s="5">
        <v>19861000</v>
      </c>
      <c r="M62" s="5">
        <f t="shared" si="8"/>
        <v>392135584000</v>
      </c>
      <c r="O62" s="18">
        <f t="shared" si="14"/>
        <v>0.22734704834419309</v>
      </c>
      <c r="P62" s="18">
        <f t="shared" si="15"/>
        <v>6.04786056260391E-3</v>
      </c>
      <c r="Q62" s="19">
        <f t="shared" si="16"/>
        <v>0.48717948717948717</v>
      </c>
      <c r="R62" s="19">
        <f t="shared" si="17"/>
        <v>0.44871794871794873</v>
      </c>
      <c r="S62" s="18">
        <f t="shared" si="18"/>
        <v>1.3220996956382644E-3</v>
      </c>
      <c r="T62" s="18">
        <f t="shared" si="19"/>
        <v>1.7895622928915198E-2</v>
      </c>
      <c r="U62">
        <v>33</v>
      </c>
      <c r="V62">
        <v>0.27889885528496033</v>
      </c>
      <c r="W62">
        <v>0.13619985862772238</v>
      </c>
      <c r="AE62">
        <f t="shared" si="9"/>
        <v>0.18802836201095702</v>
      </c>
      <c r="AF62" s="4">
        <v>3.9318686333236069E-2</v>
      </c>
      <c r="AH62" s="20">
        <v>6.04786056260391E-3</v>
      </c>
      <c r="AI62" s="18">
        <f t="shared" si="10"/>
        <v>0.7142857142857143</v>
      </c>
      <c r="AJ62" s="18">
        <v>0.48717948717948717</v>
      </c>
      <c r="AK62" s="20">
        <v>0.44871794871794873</v>
      </c>
      <c r="AL62" s="18">
        <v>1.3220996956382644E-3</v>
      </c>
      <c r="AM62" s="20">
        <v>1.7895622928915198E-2</v>
      </c>
      <c r="AN62">
        <v>33</v>
      </c>
      <c r="AO62">
        <v>2.7579296398860462E-3</v>
      </c>
      <c r="AP62">
        <v>5.8092410035569739E-2</v>
      </c>
      <c r="AX62" s="20">
        <v>0.22734704834419309</v>
      </c>
      <c r="AY62" s="20">
        <v>4.9404374517522682E-3</v>
      </c>
      <c r="AZ62" s="20">
        <v>0.48717948717948717</v>
      </c>
      <c r="BA62" s="20">
        <v>0.44871794871794873</v>
      </c>
      <c r="BB62" s="20">
        <f t="shared" si="11"/>
        <v>1.0800101595710909E-3</v>
      </c>
      <c r="BC62" s="20">
        <v>1.7895622928915198E-2</v>
      </c>
      <c r="BD62">
        <v>33</v>
      </c>
      <c r="BE62">
        <v>0.21491296847167374</v>
      </c>
      <c r="BF62">
        <v>0.20018574544100898</v>
      </c>
    </row>
    <row r="63" spans="1:58" x14ac:dyDescent="0.3">
      <c r="A63" s="1" t="s">
        <v>50</v>
      </c>
      <c r="B63" s="14"/>
      <c r="C63" s="14">
        <v>0.66669999999999996</v>
      </c>
      <c r="E63" s="5">
        <v>24449</v>
      </c>
      <c r="F63" s="11">
        <v>874659000000</v>
      </c>
      <c r="G63" s="1">
        <f t="shared" si="12"/>
        <v>5969.5634634506869</v>
      </c>
      <c r="H63" s="1">
        <v>77</v>
      </c>
      <c r="I63" s="1">
        <v>71</v>
      </c>
      <c r="J63">
        <v>18.8</v>
      </c>
      <c r="K63">
        <f t="shared" si="13"/>
        <v>4596.4120000000003</v>
      </c>
      <c r="L63" s="5">
        <v>146519759</v>
      </c>
      <c r="M63" s="5">
        <f t="shared" si="8"/>
        <v>3582261587791</v>
      </c>
      <c r="O63" s="18">
        <f t="shared" si="14"/>
        <v>0.28475730287722378</v>
      </c>
      <c r="P63" s="18">
        <f t="shared" si="15"/>
        <v>4.5851105241299511E-2</v>
      </c>
      <c r="Q63" s="19">
        <f t="shared" si="16"/>
        <v>2.564102564102564E-2</v>
      </c>
      <c r="R63" s="19">
        <f t="shared" si="17"/>
        <v>0.10256410256410256</v>
      </c>
      <c r="S63" s="18">
        <f t="shared" si="18"/>
        <v>1.2058147334990008E-4</v>
      </c>
      <c r="T63" s="18">
        <f t="shared" si="19"/>
        <v>0.18936859063729591</v>
      </c>
      <c r="U63">
        <v>34</v>
      </c>
      <c r="V63">
        <v>0.1891671690238777</v>
      </c>
      <c r="W63">
        <v>-9.7676820779740742E-2</v>
      </c>
      <c r="AE63">
        <f t="shared" si="9"/>
        <v>0.17194022339639292</v>
      </c>
      <c r="AF63" s="4">
        <v>0.11281707948083086</v>
      </c>
      <c r="AH63" s="20">
        <v>4.5851105241299511E-2</v>
      </c>
      <c r="AI63" s="18">
        <f t="shared" si="10"/>
        <v>0.93657142857142861</v>
      </c>
      <c r="AJ63" s="18">
        <v>2.564102564102564E-2</v>
      </c>
      <c r="AK63" s="20">
        <v>0.10256410256410256</v>
      </c>
      <c r="AL63" s="18">
        <v>1.2058147334990008E-4</v>
      </c>
      <c r="AM63" s="20">
        <v>0.18936859063729591</v>
      </c>
      <c r="AN63">
        <v>34</v>
      </c>
      <c r="AO63">
        <v>7.7999153228671412E-3</v>
      </c>
      <c r="AP63">
        <v>1.015926659426479E-2</v>
      </c>
      <c r="AX63" s="20">
        <v>0.28475730287722378</v>
      </c>
      <c r="AY63" s="20">
        <v>-1.7119452857775302E-2</v>
      </c>
      <c r="AZ63" s="20">
        <v>2.564102564102564E-2</v>
      </c>
      <c r="BA63" s="20">
        <v>0.10256410256410256</v>
      </c>
      <c r="BB63" s="20">
        <f t="shared" si="11"/>
        <v>-4.5021572275543199E-5</v>
      </c>
      <c r="BC63" s="20">
        <v>0.18936859063729591</v>
      </c>
      <c r="BD63">
        <v>34</v>
      </c>
      <c r="BE63">
        <v>0.17481662441217038</v>
      </c>
      <c r="BF63">
        <v>-8.3326276168033425E-2</v>
      </c>
    </row>
    <row r="64" spans="1:58" x14ac:dyDescent="0.3">
      <c r="A64" s="1" t="s">
        <v>74</v>
      </c>
      <c r="B64" s="14"/>
      <c r="C64" s="14">
        <v>0.27779999999999999</v>
      </c>
      <c r="E64" s="5">
        <v>52311</v>
      </c>
      <c r="F64" s="6">
        <v>373380000000</v>
      </c>
      <c r="G64" s="1">
        <f t="shared" si="12"/>
        <v>11578.320650454909</v>
      </c>
      <c r="H64" s="1">
        <v>72</v>
      </c>
      <c r="I64" s="1">
        <v>35</v>
      </c>
      <c r="J64">
        <v>46.4</v>
      </c>
      <c r="K64">
        <f t="shared" si="13"/>
        <v>24272.304</v>
      </c>
      <c r="L64" s="5">
        <v>32248200</v>
      </c>
      <c r="M64" s="5">
        <f t="shared" si="8"/>
        <v>1686935590200</v>
      </c>
      <c r="O64" s="18">
        <f t="shared" si="14"/>
        <v>0.62472850623520515</v>
      </c>
      <c r="P64" s="18">
        <f t="shared" si="15"/>
        <v>8.9031438180215763E-2</v>
      </c>
      <c r="Q64" s="19">
        <f t="shared" si="16"/>
        <v>8.9743589743589744E-2</v>
      </c>
      <c r="R64" s="19">
        <f t="shared" si="17"/>
        <v>0.5641025641025641</v>
      </c>
      <c r="S64" s="18">
        <f t="shared" si="18"/>
        <v>4.5071799736203901E-3</v>
      </c>
      <c r="T64" s="18">
        <f t="shared" si="19"/>
        <v>1</v>
      </c>
      <c r="U64">
        <v>35</v>
      </c>
      <c r="V64">
        <v>0.46701385479490315</v>
      </c>
      <c r="W64">
        <v>-2.2776843788728962E-2</v>
      </c>
      <c r="AE64">
        <f t="shared" si="9"/>
        <v>0.65927553431758301</v>
      </c>
      <c r="AF64" s="4">
        <v>-3.4547028082377862E-2</v>
      </c>
      <c r="AH64" s="20">
        <v>8.9031438180215763E-2</v>
      </c>
      <c r="AI64" s="18">
        <f t="shared" si="10"/>
        <v>0.38100000000000001</v>
      </c>
      <c r="AJ64" s="18">
        <v>8.9743589743589744E-2</v>
      </c>
      <c r="AK64" s="20">
        <v>0.5641025641025641</v>
      </c>
      <c r="AL64" s="18">
        <v>4.5071799736203901E-3</v>
      </c>
      <c r="AM64" s="20">
        <v>1</v>
      </c>
      <c r="AN64">
        <v>35</v>
      </c>
      <c r="AO64">
        <v>0.21905597713615155</v>
      </c>
      <c r="AP64">
        <v>4.3122270330365198E-3</v>
      </c>
      <c r="AX64" s="20">
        <v>0.62472850623520515</v>
      </c>
      <c r="AY64" s="20">
        <v>0.101507920390287</v>
      </c>
      <c r="AZ64" s="20">
        <v>8.9743589743589744E-2</v>
      </c>
      <c r="BA64" s="20">
        <v>0.5641025641025641</v>
      </c>
      <c r="BB64" s="20">
        <f t="shared" si="11"/>
        <v>5.1387967587456273E-3</v>
      </c>
      <c r="BC64" s="20">
        <v>1</v>
      </c>
      <c r="BD64">
        <v>35</v>
      </c>
      <c r="BE64">
        <v>0.46388986536001869</v>
      </c>
      <c r="BF64">
        <v>-1.9652854353844507E-2</v>
      </c>
    </row>
    <row r="65" spans="1:58" x14ac:dyDescent="0.3">
      <c r="A65" s="1" t="s">
        <v>51</v>
      </c>
      <c r="B65" s="14"/>
      <c r="C65" s="14">
        <v>0.49</v>
      </c>
      <c r="E65" s="5">
        <v>13378</v>
      </c>
      <c r="F65" s="11">
        <v>7450561000</v>
      </c>
      <c r="G65" s="1">
        <f t="shared" si="12"/>
        <v>1047.251817547892</v>
      </c>
      <c r="H65" s="1">
        <v>40</v>
      </c>
      <c r="I65" s="1">
        <v>47</v>
      </c>
      <c r="J65">
        <v>3.3</v>
      </c>
      <c r="K65">
        <f t="shared" si="13"/>
        <v>441.47399999999993</v>
      </c>
      <c r="L65" s="5">
        <v>7114393</v>
      </c>
      <c r="M65" s="5">
        <f t="shared" si="8"/>
        <v>95176349554</v>
      </c>
      <c r="O65" s="18">
        <f t="shared" si="14"/>
        <v>0.14966932669546332</v>
      </c>
      <c r="P65" s="18">
        <f t="shared" si="15"/>
        <v>7.9555343309256638E-3</v>
      </c>
      <c r="Q65" s="19">
        <f t="shared" si="16"/>
        <v>0.5</v>
      </c>
      <c r="R65" s="19">
        <f t="shared" si="17"/>
        <v>0.41025641025641024</v>
      </c>
      <c r="S65" s="18">
        <f t="shared" si="18"/>
        <v>1.6319044781385977E-3</v>
      </c>
      <c r="T65" s="18">
        <f t="shared" si="19"/>
        <v>1.8188384588459339E-2</v>
      </c>
      <c r="U65">
        <v>36</v>
      </c>
      <c r="V65">
        <v>0.20081256813321485</v>
      </c>
      <c r="W65">
        <v>-6.831140894635393E-2</v>
      </c>
      <c r="AE65">
        <f t="shared" si="9"/>
        <v>0.18380020087410021</v>
      </c>
      <c r="AF65" s="4">
        <v>-3.4130874178636889E-2</v>
      </c>
      <c r="AH65" s="20">
        <v>7.9555343309256638E-3</v>
      </c>
      <c r="AI65" s="18">
        <f t="shared" si="10"/>
        <v>0.68414285714285716</v>
      </c>
      <c r="AJ65" s="18">
        <v>0.5</v>
      </c>
      <c r="AK65" s="20">
        <v>0.41025641025641024</v>
      </c>
      <c r="AL65" s="18">
        <v>1.6319044781385977E-3</v>
      </c>
      <c r="AM65" s="20">
        <v>1.8188384588459339E-2</v>
      </c>
      <c r="AN65">
        <v>36</v>
      </c>
      <c r="AO65">
        <v>9.0618572123856503E-2</v>
      </c>
      <c r="AP65">
        <v>-6.8944000588862131E-2</v>
      </c>
      <c r="AX65" s="20">
        <v>0.14966932669546332</v>
      </c>
      <c r="AY65" s="20">
        <v>-2.9240999749129623E-3</v>
      </c>
      <c r="AZ65" s="20">
        <v>0.5</v>
      </c>
      <c r="BA65" s="20">
        <v>0.41025641025641024</v>
      </c>
      <c r="BB65" s="20">
        <f t="shared" si="11"/>
        <v>-5.9981537946932561E-4</v>
      </c>
      <c r="BC65" s="20">
        <v>1.8188384588459339E-2</v>
      </c>
      <c r="BD65">
        <v>36</v>
      </c>
      <c r="BE65">
        <v>0.2954143431050012</v>
      </c>
      <c r="BF65">
        <v>-0.16291318391814028</v>
      </c>
    </row>
    <row r="66" spans="1:58" x14ac:dyDescent="0.3">
      <c r="A66" s="1" t="s">
        <v>52</v>
      </c>
      <c r="B66" s="14">
        <v>0.32150000000000001</v>
      </c>
      <c r="C66" s="14">
        <v>1.3599999999999999E-2</v>
      </c>
      <c r="E66" s="5">
        <v>83066</v>
      </c>
      <c r="F66" s="11">
        <v>414126000000</v>
      </c>
      <c r="G66" s="1">
        <f t="shared" ref="G66:G80" si="20">SUM(F66/L66)</f>
        <v>74819.512195121948</v>
      </c>
      <c r="H66" s="1">
        <v>55</v>
      </c>
      <c r="I66" s="1">
        <v>6</v>
      </c>
      <c r="K66">
        <f t="shared" ref="K66:K80" si="21">SUM(J66*E66/100)</f>
        <v>0</v>
      </c>
      <c r="L66" s="5">
        <v>5535000</v>
      </c>
      <c r="M66" s="5">
        <f t="shared" si="8"/>
        <v>459770310000</v>
      </c>
      <c r="O66" s="18">
        <f t="shared" ref="O66:O80" si="22">SUM(E66-MIN(E$2:E$80))/(MAX(E$2:E$80)-MIN(E$2:E$80))</f>
        <v>1</v>
      </c>
      <c r="P66" s="18">
        <f t="shared" ref="P66:P80" si="23">SUM(G66-MIN(G$2:G$80))/(MAX(G$2:G$80)-MIN(G$2:G$80))</f>
        <v>0.5759085867720366</v>
      </c>
      <c r="Q66" s="19">
        <f t="shared" ref="Q66:Q80" si="24">SUM(MAX(H$2:H$80)-H66)/(MAX(H$2:H$80)-MIN(H$2:H$80))</f>
        <v>0.30769230769230771</v>
      </c>
      <c r="R66" s="19">
        <f t="shared" ref="R66:R80" si="25">SUM(MAX(I$2:I$80)-I66)/(MAX(I$2:I$80)-MIN(I$2:I$80))</f>
        <v>0.9358974358974359</v>
      </c>
      <c r="S66" s="18">
        <f t="shared" ref="S66:S80" si="26">SUM(P66*Q66*R66)</f>
        <v>0.16584349836038925</v>
      </c>
      <c r="T66" s="18">
        <f t="shared" ref="T66:T80" si="27">SUM(K66-MIN(K$2:K$80))/(MAX(K$2:K$80)-MIN(K$2:K$80))</f>
        <v>0</v>
      </c>
      <c r="U66">
        <v>37</v>
      </c>
      <c r="V66">
        <v>0.16596662171931637</v>
      </c>
      <c r="W66">
        <v>0.11462981042554538</v>
      </c>
      <c r="X66" t="s">
        <v>121</v>
      </c>
      <c r="Y66" t="s">
        <v>122</v>
      </c>
      <c r="AE66">
        <f t="shared" si="9"/>
        <v>0.94063276915073168</v>
      </c>
      <c r="AF66" s="4">
        <v>5.9367230849268315E-2</v>
      </c>
      <c r="AH66" s="20">
        <v>0.5759085867720366</v>
      </c>
      <c r="AI66" s="18">
        <f t="shared" si="10"/>
        <v>3.57142857142857E-3</v>
      </c>
      <c r="AJ66" s="18">
        <v>0.30769230769230771</v>
      </c>
      <c r="AK66" s="20">
        <v>0.9358974358974359</v>
      </c>
      <c r="AL66" s="18">
        <v>0.16584349836038925</v>
      </c>
      <c r="AM66" s="20">
        <v>0</v>
      </c>
      <c r="AN66">
        <v>37</v>
      </c>
      <c r="AO66">
        <v>-1.1493674166108822E-3</v>
      </c>
      <c r="AP66">
        <v>1.129926388907054E-2</v>
      </c>
      <c r="AX66" s="20">
        <v>1</v>
      </c>
      <c r="AY66" s="20">
        <v>0.37225684001960935</v>
      </c>
      <c r="AZ66" s="20">
        <v>0.30769230769230771</v>
      </c>
      <c r="BA66" s="20">
        <v>0.9358974358974359</v>
      </c>
      <c r="BB66" s="20">
        <f t="shared" si="11"/>
        <v>0.10719822217527213</v>
      </c>
      <c r="BC66" s="20">
        <v>0</v>
      </c>
      <c r="BD66">
        <v>37</v>
      </c>
      <c r="BE66">
        <v>0.15272086687854391</v>
      </c>
      <c r="BF66">
        <v>0.12787556526631783</v>
      </c>
    </row>
    <row r="67" spans="1:58" x14ac:dyDescent="0.3">
      <c r="A67" s="1" t="s">
        <v>78</v>
      </c>
      <c r="B67" s="14"/>
      <c r="C67" s="14">
        <v>0.53779999999999994</v>
      </c>
      <c r="E67" s="5">
        <v>28279</v>
      </c>
      <c r="F67" s="12">
        <v>4610560000</v>
      </c>
      <c r="G67" s="1">
        <f t="shared" si="20"/>
        <v>850.02040907379683</v>
      </c>
      <c r="H67" s="1">
        <v>24</v>
      </c>
      <c r="I67" s="1">
        <v>32</v>
      </c>
      <c r="J67">
        <v>0.5</v>
      </c>
      <c r="K67">
        <f t="shared" si="21"/>
        <v>141.39500000000001</v>
      </c>
      <c r="L67" s="5">
        <v>5424058</v>
      </c>
      <c r="M67" s="5">
        <f t="shared" ref="M67:M80" si="28">E67*L67</f>
        <v>153386936182</v>
      </c>
      <c r="O67" s="18">
        <f t="shared" si="22"/>
        <v>0.33149083632281523</v>
      </c>
      <c r="P67" s="18">
        <f t="shared" si="23"/>
        <v>6.4371020651010661E-3</v>
      </c>
      <c r="Q67" s="19">
        <f t="shared" si="24"/>
        <v>0.70512820512820518</v>
      </c>
      <c r="R67" s="19">
        <f t="shared" si="25"/>
        <v>0.60256410256410253</v>
      </c>
      <c r="S67" s="18">
        <f t="shared" si="26"/>
        <v>2.7350277511976094E-3</v>
      </c>
      <c r="T67" s="18">
        <f t="shared" si="27"/>
        <v>5.8253637561559877E-3</v>
      </c>
      <c r="U67">
        <v>38</v>
      </c>
      <c r="V67">
        <v>2.3527465654905617E-2</v>
      </c>
      <c r="W67">
        <v>7.1784268879938884E-4</v>
      </c>
      <c r="X67">
        <v>-0.18</v>
      </c>
      <c r="Y67">
        <v>1</v>
      </c>
      <c r="AE67">
        <f t="shared" ref="AE67:AE80" si="29">V$18+V$19*P67+V$20*Q67+V$21*R67+V$22*S67+V$23*T67</f>
        <v>0.24841290060731025</v>
      </c>
      <c r="AF67" s="4">
        <v>8.307793571550498E-2</v>
      </c>
      <c r="AH67" s="20">
        <v>6.4371020651010661E-3</v>
      </c>
      <c r="AI67" s="18">
        <f t="shared" ref="AI67:AI80" si="30">SUM(C67-MIN(C$2:C$80))/(MAX(C$2:C$80)-MIN(C$2:C$80))</f>
        <v>0.75242857142857145</v>
      </c>
      <c r="AJ67" s="18">
        <v>0.70512820512820518</v>
      </c>
      <c r="AK67" s="20">
        <v>0.60256410256410253</v>
      </c>
      <c r="AL67" s="18">
        <v>2.7350277511976094E-3</v>
      </c>
      <c r="AM67" s="20">
        <v>5.8253637561559877E-3</v>
      </c>
      <c r="AN67">
        <v>38</v>
      </c>
      <c r="AO67">
        <v>1.7064385581422547E-2</v>
      </c>
      <c r="AP67">
        <v>-1.4764278301432327E-2</v>
      </c>
      <c r="AX67" s="20">
        <v>0.33149083632281523</v>
      </c>
      <c r="AY67" s="20">
        <v>2.603487880003778E-3</v>
      </c>
      <c r="AZ67" s="20">
        <v>0.70512820512820518</v>
      </c>
      <c r="BA67" s="20">
        <v>0.60256410256410253</v>
      </c>
      <c r="BB67" s="20">
        <f t="shared" ref="BB67:BB80" si="31">AY67*AZ67*BA67</f>
        <v>1.1061828024013422E-3</v>
      </c>
      <c r="BC67" s="20">
        <v>5.8253637561559877E-3</v>
      </c>
      <c r="BD67">
        <v>38</v>
      </c>
      <c r="BE67">
        <v>3.678382599493777E-2</v>
      </c>
      <c r="BF67">
        <v>-1.2538517651232765E-2</v>
      </c>
    </row>
    <row r="68" spans="1:58" ht="15" thickBot="1" x14ac:dyDescent="0.35">
      <c r="A68" s="1" t="s">
        <v>53</v>
      </c>
      <c r="B68" s="14"/>
      <c r="C68" s="14">
        <v>0.5111</v>
      </c>
      <c r="E68" s="5">
        <v>29867</v>
      </c>
      <c r="F68" s="12">
        <v>6474850000</v>
      </c>
      <c r="G68" s="1">
        <f t="shared" si="20"/>
        <v>3128.306539592475</v>
      </c>
      <c r="H68" s="1">
        <v>22</v>
      </c>
      <c r="I68" s="1">
        <v>26</v>
      </c>
      <c r="J68">
        <v>0.3</v>
      </c>
      <c r="K68">
        <f t="shared" si="21"/>
        <v>89.600999999999999</v>
      </c>
      <c r="L68" s="5">
        <v>2069762</v>
      </c>
      <c r="M68" s="5">
        <f t="shared" si="28"/>
        <v>61817581654</v>
      </c>
      <c r="O68" s="18">
        <f t="shared" si="22"/>
        <v>0.35086755985064794</v>
      </c>
      <c r="P68" s="18">
        <f t="shared" si="23"/>
        <v>2.3977022294462507E-2</v>
      </c>
      <c r="Q68" s="19">
        <f t="shared" si="24"/>
        <v>0.73076923076923073</v>
      </c>
      <c r="R68" s="19">
        <f t="shared" si="25"/>
        <v>0.67948717948717952</v>
      </c>
      <c r="S68" s="18">
        <f t="shared" si="26"/>
        <v>1.1905750222151748E-2</v>
      </c>
      <c r="T68" s="18">
        <f t="shared" si="27"/>
        <v>3.6914913392647026E-3</v>
      </c>
      <c r="U68">
        <v>39</v>
      </c>
      <c r="V68">
        <v>0.42261005728523898</v>
      </c>
      <c r="W68">
        <v>-1.6980069731245273E-2</v>
      </c>
      <c r="X68">
        <v>-0.14000000000000001</v>
      </c>
      <c r="Y68">
        <v>6</v>
      </c>
      <c r="AE68">
        <f t="shared" si="29"/>
        <v>0.28450439797668742</v>
      </c>
      <c r="AF68" s="4">
        <v>6.6363161873960519E-2</v>
      </c>
      <c r="AH68" s="20">
        <v>2.3977022294462507E-2</v>
      </c>
      <c r="AI68" s="18">
        <f t="shared" si="30"/>
        <v>0.7142857142857143</v>
      </c>
      <c r="AJ68" s="18">
        <v>0.73076923076923073</v>
      </c>
      <c r="AK68" s="20">
        <v>0.67948717948717952</v>
      </c>
      <c r="AL68" s="18">
        <v>1.1905750222151748E-2</v>
      </c>
      <c r="AM68" s="20">
        <v>3.6914913392647026E-3</v>
      </c>
      <c r="AN68">
        <v>39</v>
      </c>
      <c r="AO68">
        <v>0.11730089181242945</v>
      </c>
      <c r="AP68">
        <v>5.8918210776333024E-2</v>
      </c>
      <c r="AX68" s="20">
        <v>0.35086755985064794</v>
      </c>
      <c r="AY68" s="20">
        <v>2.8090963985170064E-2</v>
      </c>
      <c r="AZ68" s="20">
        <v>0.73076923076923073</v>
      </c>
      <c r="BA68" s="20">
        <v>0.67948717948717952</v>
      </c>
      <c r="BB68" s="20">
        <f t="shared" si="31"/>
        <v>1.3948521071531684E-2</v>
      </c>
      <c r="BC68" s="20">
        <v>3.6914913392647026E-3</v>
      </c>
      <c r="BD68">
        <v>39</v>
      </c>
      <c r="BE68">
        <v>0.35612900673012987</v>
      </c>
      <c r="BF68">
        <v>4.9500980823863838E-2</v>
      </c>
    </row>
    <row r="69" spans="1:58" x14ac:dyDescent="0.3">
      <c r="A69" s="1" t="s">
        <v>54</v>
      </c>
      <c r="B69" s="14">
        <v>0.83099999999999996</v>
      </c>
      <c r="C69" s="14">
        <v>0.32219999999999999</v>
      </c>
      <c r="E69" s="5">
        <v>13094</v>
      </c>
      <c r="F69" s="11">
        <v>612308000000</v>
      </c>
      <c r="G69" s="1">
        <f t="shared" si="20"/>
        <v>11141.603693075847</v>
      </c>
      <c r="H69" s="1">
        <v>38</v>
      </c>
      <c r="I69" s="1">
        <v>41</v>
      </c>
      <c r="J69">
        <v>9.1999999999999993</v>
      </c>
      <c r="K69">
        <f t="shared" si="21"/>
        <v>1204.6479999999999</v>
      </c>
      <c r="L69" s="5">
        <v>54956900</v>
      </c>
      <c r="M69" s="5">
        <f t="shared" si="28"/>
        <v>719605648600</v>
      </c>
      <c r="O69" s="18">
        <f t="shared" si="22"/>
        <v>0.14620396807965444</v>
      </c>
      <c r="P69" s="18">
        <f t="shared" si="23"/>
        <v>8.5669270236238368E-2</v>
      </c>
      <c r="Q69" s="19">
        <f t="shared" si="24"/>
        <v>0.52564102564102566</v>
      </c>
      <c r="R69" s="19">
        <f t="shared" si="25"/>
        <v>0.48717948717948717</v>
      </c>
      <c r="S69" s="18">
        <f t="shared" si="26"/>
        <v>2.1938317394487077E-2</v>
      </c>
      <c r="T69" s="18">
        <f t="shared" si="27"/>
        <v>4.9630558351609302E-2</v>
      </c>
      <c r="U69">
        <v>40</v>
      </c>
      <c r="V69">
        <v>3.0864111170063779E-2</v>
      </c>
      <c r="W69">
        <v>-4.6298822123557945E-3</v>
      </c>
      <c r="X69">
        <v>-0.09</v>
      </c>
      <c r="Y69">
        <v>3</v>
      </c>
      <c r="Z69" s="9"/>
      <c r="AA69" s="9"/>
      <c r="AE69">
        <f t="shared" si="29"/>
        <v>0.31164395213297102</v>
      </c>
      <c r="AF69" s="4">
        <v>-0.16543998405331659</v>
      </c>
      <c r="AH69" s="20">
        <v>8.5669270236238368E-2</v>
      </c>
      <c r="AI69" s="18">
        <f t="shared" si="30"/>
        <v>0.44442857142857145</v>
      </c>
      <c r="AJ69" s="18">
        <v>0.52564102564102566</v>
      </c>
      <c r="AK69" s="20">
        <v>0.48717948717948717</v>
      </c>
      <c r="AL69" s="18">
        <v>2.1938317394487077E-2</v>
      </c>
      <c r="AM69" s="20">
        <v>4.9630558351609302E-2</v>
      </c>
      <c r="AN69">
        <v>40</v>
      </c>
      <c r="AO69">
        <v>6.6867979945053665E-3</v>
      </c>
      <c r="AP69">
        <v>-6.5824031182713906E-3</v>
      </c>
      <c r="AX69" s="20">
        <v>0.14620396807965444</v>
      </c>
      <c r="AY69" s="20">
        <v>4.8690081837592623E-2</v>
      </c>
      <c r="AZ69" s="20">
        <v>0.52564102564102566</v>
      </c>
      <c r="BA69" s="20">
        <v>0.48717948717948717</v>
      </c>
      <c r="BB69" s="20">
        <f t="shared" si="31"/>
        <v>1.2468630424551168E-2</v>
      </c>
      <c r="BC69" s="20">
        <v>4.9630558351609302E-2</v>
      </c>
      <c r="BD69">
        <v>40</v>
      </c>
      <c r="BE69">
        <v>3.8498337815102091E-2</v>
      </c>
      <c r="BF69">
        <v>-1.2264108857394106E-2</v>
      </c>
    </row>
    <row r="70" spans="1:58" x14ac:dyDescent="0.3">
      <c r="A70" s="1" t="s">
        <v>55</v>
      </c>
      <c r="B70" s="14">
        <v>0.27450000000000002</v>
      </c>
      <c r="C70" s="14">
        <v>0.44440000000000002</v>
      </c>
      <c r="E70" s="5">
        <v>33835</v>
      </c>
      <c r="F70" s="11">
        <v>995095000000</v>
      </c>
      <c r="G70" s="1">
        <f t="shared" si="20"/>
        <v>21435.358079768281</v>
      </c>
      <c r="H70" s="1">
        <v>23</v>
      </c>
      <c r="I70" s="1">
        <v>23</v>
      </c>
      <c r="J70">
        <v>0.1</v>
      </c>
      <c r="K70">
        <f t="shared" si="21"/>
        <v>33.835000000000001</v>
      </c>
      <c r="L70" s="5">
        <v>46423064</v>
      </c>
      <c r="M70" s="5">
        <f t="shared" si="28"/>
        <v>1570724370440</v>
      </c>
      <c r="O70" s="18">
        <f t="shared" si="22"/>
        <v>0.39928496473631547</v>
      </c>
      <c r="P70" s="18">
        <f t="shared" si="23"/>
        <v>0.16491815315074745</v>
      </c>
      <c r="Q70" s="19">
        <f t="shared" si="24"/>
        <v>0.71794871794871795</v>
      </c>
      <c r="R70" s="19">
        <f t="shared" si="25"/>
        <v>0.71794871794871795</v>
      </c>
      <c r="S70" s="18">
        <f t="shared" si="26"/>
        <v>8.5007121676650893E-2</v>
      </c>
      <c r="T70" s="18">
        <f t="shared" si="27"/>
        <v>1.3939756192902001E-3</v>
      </c>
      <c r="U70">
        <v>41</v>
      </c>
      <c r="V70">
        <v>0.25410733522565865</v>
      </c>
      <c r="W70">
        <v>2.2645477327724983E-2</v>
      </c>
      <c r="X70">
        <v>-0.04</v>
      </c>
      <c r="Y70">
        <v>12</v>
      </c>
      <c r="AE70">
        <f t="shared" si="29"/>
        <v>0.41802686348992452</v>
      </c>
      <c r="AF70" s="4">
        <v>-1.8741898753609043E-2</v>
      </c>
      <c r="AH70" s="20">
        <v>0.16491815315074745</v>
      </c>
      <c r="AI70" s="18">
        <f t="shared" si="30"/>
        <v>0.61900000000000011</v>
      </c>
      <c r="AJ70" s="18">
        <v>0.71794871794871795</v>
      </c>
      <c r="AK70" s="20">
        <v>0.71794871794871795</v>
      </c>
      <c r="AL70" s="18">
        <v>8.5007121676650893E-2</v>
      </c>
      <c r="AM70" s="20">
        <v>1.3939756192902001E-3</v>
      </c>
      <c r="AN70">
        <v>41</v>
      </c>
      <c r="AO70">
        <v>2.1473377331572126E-2</v>
      </c>
      <c r="AP70">
        <v>-1.722630278506259E-2</v>
      </c>
      <c r="AX70" s="20">
        <v>0.39928496473631547</v>
      </c>
      <c r="AY70" s="20">
        <v>0.12619202363024765</v>
      </c>
      <c r="AZ70" s="20">
        <v>0.71794871794871795</v>
      </c>
      <c r="BA70" s="20">
        <v>0.71794871794871795</v>
      </c>
      <c r="BB70" s="20">
        <f t="shared" si="31"/>
        <v>6.5045724211777872E-2</v>
      </c>
      <c r="BC70" s="20">
        <v>1.3939756192902001E-3</v>
      </c>
      <c r="BD70">
        <v>41</v>
      </c>
      <c r="BE70">
        <v>0.28319820754757025</v>
      </c>
      <c r="BF70">
        <v>-6.4453949941866151E-3</v>
      </c>
    </row>
    <row r="71" spans="1:58" x14ac:dyDescent="0.3">
      <c r="A71" s="1" t="s">
        <v>56</v>
      </c>
      <c r="B71" s="14">
        <v>6.5000000000000002E-2</v>
      </c>
      <c r="C71" s="14">
        <v>0.68889999999999996</v>
      </c>
      <c r="E71" s="5">
        <v>46219</v>
      </c>
      <c r="F71" s="11">
        <v>560526000000</v>
      </c>
      <c r="G71" s="1">
        <f t="shared" si="20"/>
        <v>56900.31800777524</v>
      </c>
      <c r="H71" s="1">
        <v>3</v>
      </c>
      <c r="I71" s="1">
        <v>3</v>
      </c>
      <c r="J71">
        <v>1.1000000000000001</v>
      </c>
      <c r="K71">
        <f t="shared" si="21"/>
        <v>508.40899999999999</v>
      </c>
      <c r="L71" s="5">
        <v>9851017</v>
      </c>
      <c r="M71" s="5">
        <f t="shared" si="28"/>
        <v>455304154723</v>
      </c>
      <c r="O71" s="18">
        <f t="shared" si="22"/>
        <v>0.55039412353271344</v>
      </c>
      <c r="P71" s="18">
        <f t="shared" si="23"/>
        <v>0.43795346673233199</v>
      </c>
      <c r="Q71" s="19">
        <f t="shared" si="24"/>
        <v>0.97435897435897434</v>
      </c>
      <c r="R71" s="19">
        <f t="shared" si="25"/>
        <v>0.97435897435897434</v>
      </c>
      <c r="S71" s="18">
        <f t="shared" si="26"/>
        <v>0.41578225244016265</v>
      </c>
      <c r="T71" s="18">
        <f t="shared" si="27"/>
        <v>2.0946054400109687E-2</v>
      </c>
      <c r="U71">
        <v>42</v>
      </c>
      <c r="V71">
        <v>6.7088610406428759E-2</v>
      </c>
      <c r="W71">
        <v>0.13961270984639601</v>
      </c>
      <c r="X71">
        <v>0</v>
      </c>
      <c r="Y71">
        <v>19</v>
      </c>
      <c r="AE71">
        <f t="shared" si="29"/>
        <v>0.53791845732581689</v>
      </c>
      <c r="AF71" s="4">
        <v>1.2475666206896552E-2</v>
      </c>
      <c r="AH71" s="20">
        <v>0.43795346673233199</v>
      </c>
      <c r="AI71" s="18">
        <f t="shared" si="30"/>
        <v>0.96828571428571431</v>
      </c>
      <c r="AJ71" s="18">
        <v>0.97435897435897434</v>
      </c>
      <c r="AK71" s="20">
        <v>0.97435897435897434</v>
      </c>
      <c r="AL71" s="18">
        <v>0.41578225244016265</v>
      </c>
      <c r="AM71" s="20">
        <v>2.0946054400109687E-2</v>
      </c>
      <c r="AN71">
        <v>42</v>
      </c>
      <c r="AO71">
        <v>-1.5242562547166678E-2</v>
      </c>
      <c r="AP71">
        <v>2.8616290609704664E-2</v>
      </c>
      <c r="AX71" s="20">
        <v>0.55039412353271344</v>
      </c>
      <c r="AY71" s="20">
        <v>0.48128724675297319</v>
      </c>
      <c r="AZ71" s="20">
        <v>0.97435897435897434</v>
      </c>
      <c r="BA71" s="20">
        <v>0.97435897435897434</v>
      </c>
      <c r="BB71" s="20">
        <f t="shared" si="31"/>
        <v>0.45692227765371024</v>
      </c>
      <c r="BC71" s="20">
        <v>2.0946054400109687E-2</v>
      </c>
      <c r="BD71">
        <v>42</v>
      </c>
      <c r="BE71">
        <v>2.3644133810734654E-2</v>
      </c>
      <c r="BF71">
        <v>0.1830571864420901</v>
      </c>
    </row>
    <row r="72" spans="1:58" x14ac:dyDescent="0.3">
      <c r="A72" s="1" t="s">
        <v>66</v>
      </c>
      <c r="B72" s="14">
        <v>0.30759999999999998</v>
      </c>
      <c r="C72" s="14">
        <v>0.5222</v>
      </c>
      <c r="E72" s="5">
        <v>58149</v>
      </c>
      <c r="F72" s="11">
        <v>1079020000000</v>
      </c>
      <c r="G72" s="1">
        <f t="shared" si="20"/>
        <v>129905.37189087669</v>
      </c>
      <c r="H72" s="1">
        <v>5</v>
      </c>
      <c r="I72" s="1">
        <v>5</v>
      </c>
      <c r="J72">
        <v>0</v>
      </c>
      <c r="K72">
        <f t="shared" si="21"/>
        <v>0</v>
      </c>
      <c r="L72" s="5">
        <v>8306200</v>
      </c>
      <c r="M72" s="5">
        <f t="shared" si="28"/>
        <v>482997223800</v>
      </c>
      <c r="O72" s="18">
        <f t="shared" si="22"/>
        <v>0.6959635893306001</v>
      </c>
      <c r="P72" s="18">
        <f t="shared" si="23"/>
        <v>1</v>
      </c>
      <c r="Q72" s="19">
        <f t="shared" si="24"/>
        <v>0.94871794871794868</v>
      </c>
      <c r="R72" s="19">
        <f t="shared" si="25"/>
        <v>0.94871794871794868</v>
      </c>
      <c r="S72" s="18">
        <f t="shared" si="26"/>
        <v>0.90006574621959234</v>
      </c>
      <c r="T72" s="18">
        <f t="shared" si="27"/>
        <v>0</v>
      </c>
      <c r="U72">
        <v>43</v>
      </c>
      <c r="V72">
        <v>0.28105590367950845</v>
      </c>
      <c r="W72">
        <v>3.7988926347091834E-2</v>
      </c>
      <c r="X72">
        <v>0.05</v>
      </c>
      <c r="Y72">
        <v>16</v>
      </c>
      <c r="AE72">
        <f t="shared" si="29"/>
        <v>0.79486134059482261</v>
      </c>
      <c r="AF72" s="4">
        <v>-9.8897751264222511E-2</v>
      </c>
      <c r="AH72" s="20">
        <v>1</v>
      </c>
      <c r="AI72" s="18">
        <f t="shared" si="30"/>
        <v>0.7301428571428572</v>
      </c>
      <c r="AJ72" s="18">
        <v>0.94871794871794868</v>
      </c>
      <c r="AK72" s="20">
        <v>0.94871794871794868</v>
      </c>
      <c r="AL72" s="18">
        <v>0.90006574621959234</v>
      </c>
      <c r="AM72" s="20">
        <v>0</v>
      </c>
      <c r="AN72">
        <v>43</v>
      </c>
      <c r="AO72">
        <v>8.1379486569228502E-3</v>
      </c>
      <c r="AP72">
        <v>2.3192557693357697E-3</v>
      </c>
      <c r="AX72" s="20">
        <v>0.6959635893306001</v>
      </c>
      <c r="AY72" s="20">
        <v>1.0329656617527125</v>
      </c>
      <c r="AZ72" s="20">
        <v>0.94871794871794868</v>
      </c>
      <c r="BA72" s="20">
        <v>0.94871794871794868</v>
      </c>
      <c r="BB72" s="20">
        <f t="shared" si="31"/>
        <v>0.92973700916467017</v>
      </c>
      <c r="BC72" s="20">
        <v>0</v>
      </c>
      <c r="BD72">
        <v>43</v>
      </c>
      <c r="BE72">
        <v>0.28934539276347282</v>
      </c>
      <c r="BF72">
        <v>2.9699437263127459E-2</v>
      </c>
    </row>
    <row r="73" spans="1:58" x14ac:dyDescent="0.3">
      <c r="A73" s="1" t="s">
        <v>57</v>
      </c>
      <c r="B73" s="14">
        <v>0.3569</v>
      </c>
      <c r="C73" s="14">
        <v>0.16669999999999999</v>
      </c>
      <c r="E73" s="5">
        <v>15579</v>
      </c>
      <c r="F73" s="11">
        <v>382999000000</v>
      </c>
      <c r="G73" s="1">
        <f t="shared" si="20"/>
        <v>5870.0257647291819</v>
      </c>
      <c r="H73" s="1">
        <v>66</v>
      </c>
      <c r="I73" s="1">
        <v>56</v>
      </c>
      <c r="J73">
        <v>4.5999999999999996</v>
      </c>
      <c r="K73">
        <f t="shared" si="21"/>
        <v>716.6339999999999</v>
      </c>
      <c r="L73" s="5">
        <v>65246562</v>
      </c>
      <c r="M73" s="5">
        <f t="shared" si="28"/>
        <v>1016476189398</v>
      </c>
      <c r="O73" s="18">
        <f t="shared" si="22"/>
        <v>0.17652585596798204</v>
      </c>
      <c r="P73" s="18">
        <f t="shared" si="23"/>
        <v>4.5084790917561811E-2</v>
      </c>
      <c r="Q73" s="19">
        <f t="shared" si="24"/>
        <v>0.16666666666666666</v>
      </c>
      <c r="R73" s="19">
        <f t="shared" si="25"/>
        <v>0.29487179487179488</v>
      </c>
      <c r="S73" s="18">
        <f t="shared" si="26"/>
        <v>2.2157055365468409E-3</v>
      </c>
      <c r="T73" s="18">
        <f t="shared" si="27"/>
        <v>2.9524762049783156E-2</v>
      </c>
      <c r="U73">
        <v>44</v>
      </c>
      <c r="V73">
        <v>0.18663038572737137</v>
      </c>
      <c r="W73">
        <v>-3.6717019692766584E-2</v>
      </c>
      <c r="X73">
        <v>0.1</v>
      </c>
      <c r="Y73">
        <v>16</v>
      </c>
      <c r="AE73">
        <f t="shared" si="29"/>
        <v>0.17046745540906516</v>
      </c>
      <c r="AF73" s="4">
        <v>6.0584005589168766E-3</v>
      </c>
      <c r="AH73" s="20">
        <v>4.5084790917561811E-2</v>
      </c>
      <c r="AI73" s="18">
        <f t="shared" si="30"/>
        <v>0.22228571428571428</v>
      </c>
      <c r="AJ73" s="18">
        <v>0.16666666666666666</v>
      </c>
      <c r="AK73" s="20">
        <v>0.29487179487179488</v>
      </c>
      <c r="AL73" s="18">
        <v>2.2157055365468409E-3</v>
      </c>
      <c r="AM73" s="20">
        <v>2.9524762049783156E-2</v>
      </c>
      <c r="AN73">
        <v>44</v>
      </c>
      <c r="AO73">
        <v>4.1968000515827435E-2</v>
      </c>
      <c r="AP73">
        <v>-3.9994896262616909E-2</v>
      </c>
      <c r="AX73" s="20">
        <v>0.17652585596798204</v>
      </c>
      <c r="AY73" s="20">
        <v>5.8727373144643664E-2</v>
      </c>
      <c r="AZ73" s="20">
        <v>0.16666666666666666</v>
      </c>
      <c r="BA73" s="20">
        <v>0.29487179487179488</v>
      </c>
      <c r="BB73" s="20">
        <f t="shared" si="31"/>
        <v>2.8861743212111198E-3</v>
      </c>
      <c r="BC73" s="20">
        <v>2.9524762049783156E-2</v>
      </c>
      <c r="BD73">
        <v>44</v>
      </c>
      <c r="BE73">
        <v>0.24321470622303898</v>
      </c>
      <c r="BF73">
        <v>-9.3301340188434195E-2</v>
      </c>
    </row>
    <row r="74" spans="1:58" x14ac:dyDescent="0.3">
      <c r="A74" s="1" t="s">
        <v>75</v>
      </c>
      <c r="B74" s="14">
        <v>0.23130000000000001</v>
      </c>
      <c r="C74" s="14">
        <v>0.1222</v>
      </c>
      <c r="E74" s="5">
        <v>32170</v>
      </c>
      <c r="F74" s="11">
        <v>15165380000</v>
      </c>
      <c r="G74" s="1">
        <f t="shared" si="20"/>
        <v>11236.386456807493</v>
      </c>
      <c r="H74" s="1">
        <v>37</v>
      </c>
      <c r="I74" s="1">
        <v>52</v>
      </c>
      <c r="J74">
        <v>34.4</v>
      </c>
      <c r="K74">
        <f t="shared" si="21"/>
        <v>11066.48</v>
      </c>
      <c r="L74" s="5">
        <v>1349667</v>
      </c>
      <c r="M74" s="5">
        <f t="shared" si="28"/>
        <v>43418787390</v>
      </c>
      <c r="O74" s="18">
        <f t="shared" si="22"/>
        <v>0.37896868975278813</v>
      </c>
      <c r="P74" s="18">
        <f t="shared" si="23"/>
        <v>8.6398977577516439E-2</v>
      </c>
      <c r="Q74" s="19">
        <f t="shared" si="24"/>
        <v>0.53846153846153844</v>
      </c>
      <c r="R74" s="19">
        <f t="shared" si="25"/>
        <v>0.34615384615384615</v>
      </c>
      <c r="S74" s="18">
        <f t="shared" si="26"/>
        <v>1.6103951441963121E-2</v>
      </c>
      <c r="T74" s="18">
        <f t="shared" si="27"/>
        <v>0.45593034760935752</v>
      </c>
      <c r="U74">
        <v>45</v>
      </c>
      <c r="V74">
        <v>7.9189611910341129E-2</v>
      </c>
      <c r="W74">
        <v>-7.9189611910341129E-2</v>
      </c>
      <c r="X74">
        <v>0.15</v>
      </c>
      <c r="Y74">
        <v>3</v>
      </c>
      <c r="AE74">
        <f t="shared" si="29"/>
        <v>0.44628742895596701</v>
      </c>
      <c r="AF74" s="4">
        <v>-6.7318739203178879E-2</v>
      </c>
      <c r="AH74" s="20">
        <v>8.6398977577516439E-2</v>
      </c>
      <c r="AI74" s="18">
        <f t="shared" si="30"/>
        <v>0.15871428571428572</v>
      </c>
      <c r="AJ74" s="18">
        <v>0.53846153846153844</v>
      </c>
      <c r="AK74" s="20">
        <v>0.34615384615384615</v>
      </c>
      <c r="AL74" s="18">
        <v>1.6103951441963121E-2</v>
      </c>
      <c r="AM74" s="20">
        <v>0.45593034760935752</v>
      </c>
      <c r="AN74">
        <v>45</v>
      </c>
      <c r="AO74">
        <v>1.6644453699097162E-2</v>
      </c>
      <c r="AP74">
        <v>-1.6406787189522622E-2</v>
      </c>
      <c r="AX74" s="20">
        <v>0.37896868975278813</v>
      </c>
      <c r="AY74" s="20">
        <v>2.2274204127500585E-2</v>
      </c>
      <c r="AZ74" s="20">
        <v>0.53846153846153844</v>
      </c>
      <c r="BA74" s="20">
        <v>0.34615384615384615</v>
      </c>
      <c r="BB74" s="20">
        <f t="shared" si="31"/>
        <v>4.1517007693270321E-3</v>
      </c>
      <c r="BC74" s="20">
        <v>0.45593034760935752</v>
      </c>
      <c r="BD74">
        <v>45</v>
      </c>
      <c r="BE74">
        <v>9.8740349803456098E-2</v>
      </c>
      <c r="BF74">
        <v>-9.8740349803456098E-2</v>
      </c>
    </row>
    <row r="75" spans="1:58" x14ac:dyDescent="0.3">
      <c r="A75" s="1" t="s">
        <v>58</v>
      </c>
      <c r="B75" s="14">
        <v>0.1636</v>
      </c>
      <c r="C75" s="14">
        <v>0.43330000000000002</v>
      </c>
      <c r="E75" s="5">
        <v>19698</v>
      </c>
      <c r="F75" s="11">
        <v>308775000000</v>
      </c>
      <c r="G75" s="1">
        <f t="shared" si="20"/>
        <v>3921.3979015495261</v>
      </c>
      <c r="H75" s="1">
        <v>58</v>
      </c>
      <c r="I75" s="1">
        <v>39</v>
      </c>
      <c r="J75">
        <v>0.6</v>
      </c>
      <c r="K75">
        <f t="shared" si="21"/>
        <v>118.18799999999999</v>
      </c>
      <c r="L75" s="5">
        <v>78741053</v>
      </c>
      <c r="M75" s="5">
        <f t="shared" si="28"/>
        <v>1551041261994</v>
      </c>
      <c r="O75" s="18">
        <f t="shared" si="22"/>
        <v>0.22678575786416771</v>
      </c>
      <c r="P75" s="18">
        <f t="shared" si="23"/>
        <v>3.0082822192456594E-2</v>
      </c>
      <c r="Q75" s="19">
        <f t="shared" si="24"/>
        <v>0.26923076923076922</v>
      </c>
      <c r="R75" s="19">
        <f t="shared" si="25"/>
        <v>0.51282051282051277</v>
      </c>
      <c r="S75" s="18">
        <f t="shared" si="26"/>
        <v>4.1534468510295089E-3</v>
      </c>
      <c r="T75" s="18">
        <f t="shared" si="27"/>
        <v>4.8692534503523019E-3</v>
      </c>
      <c r="U75">
        <v>46</v>
      </c>
      <c r="V75">
        <v>0.37962513031339817</v>
      </c>
      <c r="W75">
        <v>-8.637525843405125E-2</v>
      </c>
      <c r="X75" t="s">
        <v>123</v>
      </c>
      <c r="Y75">
        <v>3</v>
      </c>
      <c r="AE75">
        <f t="shared" si="29"/>
        <v>0.19976013973207174</v>
      </c>
      <c r="AF75" s="4">
        <v>2.7025618132095974E-2</v>
      </c>
      <c r="AH75" s="20">
        <v>3.0082822192456594E-2</v>
      </c>
      <c r="AI75" s="18">
        <f t="shared" si="30"/>
        <v>0.6031428571428572</v>
      </c>
      <c r="AJ75" s="18">
        <v>0.26923076923076922</v>
      </c>
      <c r="AK75" s="20">
        <v>0.51282051282051277</v>
      </c>
      <c r="AL75" s="18">
        <v>4.1534468510295089E-3</v>
      </c>
      <c r="AM75" s="20">
        <v>4.8692534503523019E-3</v>
      </c>
      <c r="AN75">
        <v>46</v>
      </c>
      <c r="AO75">
        <v>0.14207753828093342</v>
      </c>
      <c r="AP75">
        <v>-2.3384074810251287E-2</v>
      </c>
      <c r="AX75" s="20">
        <v>0.22678575786416771</v>
      </c>
      <c r="AY75" s="20">
        <v>6.486468571151259E-2</v>
      </c>
      <c r="AZ75" s="20">
        <v>0.26923076923076922</v>
      </c>
      <c r="BA75" s="20">
        <v>0.51282051282051277</v>
      </c>
      <c r="BB75" s="20">
        <f t="shared" si="31"/>
        <v>8.9556765282167283E-3</v>
      </c>
      <c r="BC75" s="20">
        <v>4.8692534503523019E-3</v>
      </c>
      <c r="BD75">
        <v>46</v>
      </c>
      <c r="BE75">
        <v>0.402445781077653</v>
      </c>
      <c r="BF75">
        <v>-0.10919590919830607</v>
      </c>
    </row>
    <row r="76" spans="1:58" x14ac:dyDescent="0.3">
      <c r="A76" s="1" t="s">
        <v>59</v>
      </c>
      <c r="B76" s="14">
        <v>0.83579999999999999</v>
      </c>
      <c r="C76" s="14">
        <v>0.1111</v>
      </c>
      <c r="E76" s="5">
        <v>1939</v>
      </c>
      <c r="F76" s="12">
        <v>7294133434.3698902</v>
      </c>
      <c r="G76" s="1">
        <f t="shared" si="20"/>
        <v>209.25990664636754</v>
      </c>
      <c r="H76" s="1">
        <v>71</v>
      </c>
      <c r="I76" s="1">
        <v>76</v>
      </c>
      <c r="J76">
        <v>13</v>
      </c>
      <c r="K76">
        <f t="shared" si="21"/>
        <v>252.07</v>
      </c>
      <c r="L76" s="5">
        <v>34856813</v>
      </c>
      <c r="M76" s="5">
        <f t="shared" si="28"/>
        <v>67587360407</v>
      </c>
      <c r="O76" s="18">
        <f t="shared" si="22"/>
        <v>1.0091026673499768E-2</v>
      </c>
      <c r="P76" s="18">
        <f t="shared" si="23"/>
        <v>1.5040570238515714E-3</v>
      </c>
      <c r="Q76" s="19">
        <f t="shared" si="24"/>
        <v>0.10256410256410256</v>
      </c>
      <c r="R76" s="19">
        <f t="shared" si="25"/>
        <v>3.8461538461538464E-2</v>
      </c>
      <c r="S76" s="18">
        <f t="shared" si="26"/>
        <v>5.9331638021758237E-6</v>
      </c>
      <c r="T76" s="18">
        <f t="shared" si="27"/>
        <v>1.0385087464296755E-2</v>
      </c>
      <c r="U76">
        <v>47</v>
      </c>
      <c r="V76">
        <v>0.28717278152288223</v>
      </c>
      <c r="W76">
        <v>-7.269880831840167E-2</v>
      </c>
      <c r="AE76">
        <f t="shared" si="29"/>
        <v>3.1520573970668563E-2</v>
      </c>
      <c r="AF76" s="4">
        <v>-2.1429547297168797E-2</v>
      </c>
      <c r="AH76" s="20">
        <v>1.5040570238515714E-3</v>
      </c>
      <c r="AI76" s="18">
        <f t="shared" si="30"/>
        <v>0.14285714285714288</v>
      </c>
      <c r="AJ76" s="18">
        <v>0.10256410256410256</v>
      </c>
      <c r="AK76" s="20">
        <v>3.8461538461538464E-2</v>
      </c>
      <c r="AL76" s="18">
        <v>5.9331638021758237E-6</v>
      </c>
      <c r="AM76" s="20">
        <v>1.0385087464296755E-2</v>
      </c>
      <c r="AN76">
        <v>47</v>
      </c>
      <c r="AO76">
        <v>6.6931080546494839E-2</v>
      </c>
      <c r="AP76">
        <v>-2.3266895703799244E-2</v>
      </c>
      <c r="AX76" s="20">
        <v>1.0091026673499768E-2</v>
      </c>
      <c r="AY76" s="20">
        <v>1.7067575386001104E-2</v>
      </c>
      <c r="AZ76" s="20">
        <v>0.10256410256410256</v>
      </c>
      <c r="BA76" s="20">
        <v>3.8461538461538464E-2</v>
      </c>
      <c r="BB76" s="20">
        <f t="shared" si="31"/>
        <v>6.7327713554244989E-5</v>
      </c>
      <c r="BC76" s="20">
        <v>1.0385087464296755E-2</v>
      </c>
      <c r="BD76">
        <v>47</v>
      </c>
      <c r="BE76">
        <v>0.3126533187167721</v>
      </c>
      <c r="BF76">
        <v>-9.8179345512291544E-2</v>
      </c>
    </row>
    <row r="77" spans="1:58" x14ac:dyDescent="0.3">
      <c r="A77" s="1" t="s">
        <v>60</v>
      </c>
      <c r="B77" s="14"/>
      <c r="C77" s="14">
        <v>0.5444</v>
      </c>
      <c r="E77" s="5">
        <v>8681</v>
      </c>
      <c r="F77" s="12">
        <v>20711371700.237701</v>
      </c>
      <c r="G77" s="1">
        <f t="shared" si="20"/>
        <v>484.19784823817076</v>
      </c>
      <c r="H77" s="1">
        <v>73</v>
      </c>
      <c r="I77" s="1">
        <v>77</v>
      </c>
      <c r="J77">
        <v>9.6999999999999993</v>
      </c>
      <c r="K77">
        <f t="shared" si="21"/>
        <v>842.05700000000002</v>
      </c>
      <c r="L77" s="5">
        <v>42774605</v>
      </c>
      <c r="M77" s="5">
        <f t="shared" si="28"/>
        <v>371326346005</v>
      </c>
      <c r="O77" s="18">
        <f t="shared" si="22"/>
        <v>9.2356687898089165E-2</v>
      </c>
      <c r="P77" s="18">
        <f t="shared" si="23"/>
        <v>3.6207312637317E-3</v>
      </c>
      <c r="Q77" s="19">
        <f t="shared" si="24"/>
        <v>7.6923076923076927E-2</v>
      </c>
      <c r="R77" s="19">
        <f t="shared" si="25"/>
        <v>2.564102564102564E-2</v>
      </c>
      <c r="S77" s="18">
        <f t="shared" si="26"/>
        <v>7.1414817825082836E-6</v>
      </c>
      <c r="T77" s="18">
        <f t="shared" si="27"/>
        <v>3.4692091859099987E-2</v>
      </c>
      <c r="U77">
        <v>48</v>
      </c>
      <c r="V77">
        <v>0.16416164413485221</v>
      </c>
      <c r="W77">
        <v>4.1295075488351041E-2</v>
      </c>
      <c r="AE77">
        <f t="shared" si="29"/>
        <v>3.755140169016425E-2</v>
      </c>
      <c r="AF77" s="4">
        <v>5.4805286207924915E-2</v>
      </c>
      <c r="AH77" s="20">
        <v>3.6207312637317E-3</v>
      </c>
      <c r="AI77" s="18">
        <f t="shared" si="30"/>
        <v>0.7618571428571429</v>
      </c>
      <c r="AJ77" s="18">
        <v>7.6923076923076927E-2</v>
      </c>
      <c r="AK77" s="20">
        <v>2.564102564102564E-2</v>
      </c>
      <c r="AL77" s="18">
        <v>7.1414817825082836E-6</v>
      </c>
      <c r="AM77" s="20">
        <v>3.4692091859099987E-2</v>
      </c>
      <c r="AN77">
        <v>48</v>
      </c>
      <c r="AO77">
        <v>5.1171594940046874E-3</v>
      </c>
      <c r="AP77">
        <v>2.7835146057031156E-2</v>
      </c>
      <c r="AX77" s="20">
        <v>9.2356687898089165E-2</v>
      </c>
      <c r="AY77" s="20">
        <v>-2.6510631025049754E-2</v>
      </c>
      <c r="AZ77" s="20">
        <v>7.6923076923076927E-2</v>
      </c>
      <c r="BA77" s="20">
        <v>2.564102564102564E-2</v>
      </c>
      <c r="BB77" s="20">
        <f t="shared" si="31"/>
        <v>-5.228921306715928E-5</v>
      </c>
      <c r="BC77" s="20">
        <v>3.4692091859099987E-2</v>
      </c>
      <c r="BD77">
        <v>48</v>
      </c>
      <c r="BE77">
        <v>0.1218758606881922</v>
      </c>
      <c r="BF77">
        <v>8.3580858935011049E-2</v>
      </c>
    </row>
    <row r="78" spans="1:58" x14ac:dyDescent="0.3">
      <c r="A78" s="1" t="s">
        <v>61</v>
      </c>
      <c r="B78" s="14">
        <v>0.10630000000000001</v>
      </c>
      <c r="C78" s="14">
        <v>0.6</v>
      </c>
      <c r="E78" s="5">
        <v>39826</v>
      </c>
      <c r="F78" s="6">
        <v>3019470000000</v>
      </c>
      <c r="G78" s="1">
        <f t="shared" si="20"/>
        <v>46384.165168901796</v>
      </c>
      <c r="H78" s="1">
        <v>12</v>
      </c>
      <c r="I78" s="1">
        <v>11</v>
      </c>
      <c r="J78">
        <v>1</v>
      </c>
      <c r="K78">
        <f t="shared" si="21"/>
        <v>398.26</v>
      </c>
      <c r="L78" s="5">
        <v>65097000</v>
      </c>
      <c r="M78" s="5">
        <f t="shared" si="28"/>
        <v>2592553122000</v>
      </c>
      <c r="O78" s="18">
        <f t="shared" si="22"/>
        <v>0.47238694877614273</v>
      </c>
      <c r="P78" s="18">
        <f t="shared" si="23"/>
        <v>0.35699239716218967</v>
      </c>
      <c r="Q78" s="19">
        <f t="shared" si="24"/>
        <v>0.85897435897435892</v>
      </c>
      <c r="R78" s="19">
        <f t="shared" si="25"/>
        <v>0.87179487179487181</v>
      </c>
      <c r="S78" s="18">
        <f t="shared" si="26"/>
        <v>0.26733355711225115</v>
      </c>
      <c r="T78" s="18">
        <f t="shared" si="27"/>
        <v>1.6408001481853556E-2</v>
      </c>
      <c r="U78">
        <v>49</v>
      </c>
      <c r="V78">
        <v>0.24672413712686303</v>
      </c>
      <c r="W78">
        <v>-0.11485748022176992</v>
      </c>
      <c r="AE78">
        <f t="shared" si="29"/>
        <v>0.55233006393387252</v>
      </c>
      <c r="AF78" s="4">
        <v>-7.9943115157729783E-2</v>
      </c>
      <c r="AH78" s="20">
        <v>0.35699239716218967</v>
      </c>
      <c r="AI78" s="18">
        <f t="shared" si="30"/>
        <v>0.8412857142857143</v>
      </c>
      <c r="AJ78" s="18">
        <v>0.85897435897435892</v>
      </c>
      <c r="AK78" s="20">
        <v>0.87179487179487181</v>
      </c>
      <c r="AL78" s="18">
        <v>0.26733355711225115</v>
      </c>
      <c r="AM78" s="20">
        <v>1.6408001481853556E-2</v>
      </c>
      <c r="AN78">
        <v>49</v>
      </c>
      <c r="AO78">
        <v>-2.9981699266672126E-2</v>
      </c>
      <c r="AP78">
        <v>3.3117798369735656E-2</v>
      </c>
      <c r="AX78" s="20">
        <v>0.47238694877614273</v>
      </c>
      <c r="AY78" s="20">
        <v>0.32246327844885314</v>
      </c>
      <c r="AZ78" s="20">
        <v>0.85897435897435892</v>
      </c>
      <c r="BA78" s="20">
        <v>0.87179487179487181</v>
      </c>
      <c r="BB78" s="20">
        <f t="shared" si="31"/>
        <v>0.24147644586012079</v>
      </c>
      <c r="BC78" s="20">
        <v>1.6408001481853556E-2</v>
      </c>
      <c r="BD78">
        <v>49</v>
      </c>
      <c r="BE78">
        <v>0.21236327099798369</v>
      </c>
      <c r="BF78">
        <v>-8.0496614092890578E-2</v>
      </c>
    </row>
    <row r="79" spans="1:58" x14ac:dyDescent="0.3">
      <c r="A79" s="1" t="s">
        <v>62</v>
      </c>
      <c r="B79" s="14">
        <v>0.20899999999999999</v>
      </c>
      <c r="C79" s="14">
        <v>0.42220000000000002</v>
      </c>
      <c r="E79" s="5">
        <v>54370</v>
      </c>
      <c r="F79" s="6">
        <v>18668300000000</v>
      </c>
      <c r="G79" s="1">
        <f t="shared" si="20"/>
        <v>57811.629030459932</v>
      </c>
      <c r="H79" s="1">
        <v>14</v>
      </c>
      <c r="I79" s="1">
        <v>15</v>
      </c>
      <c r="J79">
        <v>1.3</v>
      </c>
      <c r="K79">
        <f t="shared" si="21"/>
        <v>706.81</v>
      </c>
      <c r="L79" s="5">
        <v>322916000</v>
      </c>
      <c r="M79" s="5">
        <f t="shared" si="28"/>
        <v>17556942920000</v>
      </c>
      <c r="O79" s="18">
        <f t="shared" si="22"/>
        <v>0.6498523561998194</v>
      </c>
      <c r="P79" s="18">
        <f t="shared" si="23"/>
        <v>0.4449694084210909</v>
      </c>
      <c r="Q79" s="19">
        <f t="shared" si="24"/>
        <v>0.83333333333333337</v>
      </c>
      <c r="R79" s="19">
        <f t="shared" si="25"/>
        <v>0.82051282051282048</v>
      </c>
      <c r="S79" s="18">
        <f t="shared" si="26"/>
        <v>0.30425258695459206</v>
      </c>
      <c r="T79" s="18">
        <f t="shared" si="27"/>
        <v>2.912002090942829E-2</v>
      </c>
      <c r="U79">
        <v>50</v>
      </c>
      <c r="V79">
        <v>0.13041005285453139</v>
      </c>
      <c r="W79">
        <v>-4.8644672275182002E-2</v>
      </c>
      <c r="AE79">
        <f t="shared" si="29"/>
        <v>0.63208765530409616</v>
      </c>
      <c r="AF79" s="4">
        <v>1.776470089572324E-2</v>
      </c>
      <c r="AH79" s="20">
        <v>0.4449694084210909</v>
      </c>
      <c r="AI79" s="18">
        <f t="shared" si="30"/>
        <v>0.5872857142857143</v>
      </c>
      <c r="AJ79" s="18">
        <v>0.83333333333333337</v>
      </c>
      <c r="AK79" s="20">
        <v>0.82051282051282048</v>
      </c>
      <c r="AL79" s="18">
        <v>0.30425258695459206</v>
      </c>
      <c r="AM79" s="20">
        <v>2.912002090942829E-2</v>
      </c>
      <c r="AN79">
        <v>50</v>
      </c>
      <c r="AO79">
        <v>5.6704644735067158E-2</v>
      </c>
      <c r="AP79">
        <v>-4.4692298873462273E-2</v>
      </c>
      <c r="AX79" s="20">
        <v>0.6498523561998194</v>
      </c>
      <c r="AY79" s="20">
        <v>0.37425907937201991</v>
      </c>
      <c r="AZ79" s="20">
        <v>0.83333333333333337</v>
      </c>
      <c r="BA79" s="20">
        <v>0.82051282051282048</v>
      </c>
      <c r="BB79" s="20">
        <f t="shared" si="31"/>
        <v>0.25590364401505633</v>
      </c>
      <c r="BC79" s="20">
        <v>2.912002090942829E-2</v>
      </c>
      <c r="BD79">
        <v>50</v>
      </c>
      <c r="BE79">
        <v>0.19478654976290122</v>
      </c>
      <c r="BF79">
        <v>-0.11302116918355183</v>
      </c>
    </row>
    <row r="80" spans="1:58" x14ac:dyDescent="0.3">
      <c r="A80" s="1" t="s">
        <v>63</v>
      </c>
      <c r="B80" s="14">
        <v>0.1176</v>
      </c>
      <c r="C80" s="14">
        <v>0.17780000000000001</v>
      </c>
      <c r="E80" s="5">
        <v>5656</v>
      </c>
      <c r="F80" s="12">
        <v>32552900000</v>
      </c>
      <c r="G80" s="1">
        <f t="shared" si="20"/>
        <v>354.99345692475464</v>
      </c>
      <c r="H80" s="1">
        <v>76</v>
      </c>
      <c r="I80" s="1">
        <v>69</v>
      </c>
      <c r="J80">
        <v>10.4</v>
      </c>
      <c r="K80">
        <f t="shared" si="21"/>
        <v>588.22400000000005</v>
      </c>
      <c r="L80" s="5">
        <v>91700000</v>
      </c>
      <c r="M80" s="5">
        <f t="shared" si="28"/>
        <v>518655200000</v>
      </c>
      <c r="O80" s="18">
        <f t="shared" si="22"/>
        <v>5.5445737852941893E-2</v>
      </c>
      <c r="P80" s="18">
        <f t="shared" si="23"/>
        <v>2.6260209476904992E-3</v>
      </c>
      <c r="Q80" s="19">
        <f t="shared" si="24"/>
        <v>3.8461538461538464E-2</v>
      </c>
      <c r="R80" s="19">
        <f t="shared" si="25"/>
        <v>0.12820512820512819</v>
      </c>
      <c r="S80" s="18">
        <f t="shared" si="26"/>
        <v>1.2948821241077413E-5</v>
      </c>
      <c r="T80" s="18">
        <f t="shared" si="27"/>
        <v>2.4234370169391419E-2</v>
      </c>
      <c r="U80">
        <v>51</v>
      </c>
      <c r="V80">
        <v>0.22266379310583026</v>
      </c>
      <c r="W80">
        <v>-0.10620822046752096</v>
      </c>
      <c r="AE80">
        <f t="shared" si="29"/>
        <v>4.975319710096178E-2</v>
      </c>
      <c r="AF80" s="4">
        <v>5.692540751980113E-3</v>
      </c>
      <c r="AH80" s="20">
        <v>2.6260209476904992E-3</v>
      </c>
      <c r="AI80" s="18">
        <f t="shared" si="30"/>
        <v>0.23814285714285718</v>
      </c>
      <c r="AJ80" s="18">
        <v>3.8461538461538464E-2</v>
      </c>
      <c r="AK80" s="20">
        <v>0.12820512820512819</v>
      </c>
      <c r="AL80" s="18">
        <v>1.2948821241077413E-5</v>
      </c>
      <c r="AM80" s="20">
        <v>2.4234370169391419E-2</v>
      </c>
      <c r="AN80">
        <v>51</v>
      </c>
      <c r="AO80">
        <v>5.2830868261885919E-2</v>
      </c>
      <c r="AP80">
        <v>-4.8621468906066632E-2</v>
      </c>
      <c r="AX80" s="20">
        <v>5.5445737852941893E-2</v>
      </c>
      <c r="AY80" s="20">
        <v>3.9594362652640144E-2</v>
      </c>
      <c r="AZ80" s="20">
        <v>3.8461538461538464E-2</v>
      </c>
      <c r="BA80" s="20">
        <v>0.12820512820512819</v>
      </c>
      <c r="BB80" s="20">
        <f t="shared" si="31"/>
        <v>1.9523847461854114E-4</v>
      </c>
      <c r="BC80" s="20">
        <v>2.4234370169391419E-2</v>
      </c>
      <c r="BD80">
        <v>51</v>
      </c>
      <c r="BE80">
        <v>0.2812174421972618</v>
      </c>
      <c r="BF80">
        <v>-0.1647618695589525</v>
      </c>
    </row>
    <row r="81" spans="1:58" x14ac:dyDescent="0.3">
      <c r="A81" s="13"/>
      <c r="E81" s="5"/>
      <c r="F81" s="12"/>
      <c r="G81" s="1"/>
      <c r="L81" s="5"/>
      <c r="M81" s="5"/>
      <c r="O81" s="19"/>
      <c r="P81" s="18"/>
      <c r="Q81" s="19"/>
      <c r="R81" s="19"/>
      <c r="S81" s="18"/>
      <c r="T81" s="18"/>
      <c r="U81">
        <v>52</v>
      </c>
      <c r="V81">
        <v>0.49625306176298473</v>
      </c>
      <c r="W81">
        <v>7.5384686241993626E-2</v>
      </c>
      <c r="AF81" s="4"/>
      <c r="AJ81" s="18"/>
      <c r="AL81" s="18"/>
      <c r="AN81">
        <v>52</v>
      </c>
      <c r="AO81">
        <v>0.30925364363952923</v>
      </c>
      <c r="AP81">
        <v>-1.4389872926252101E-2</v>
      </c>
      <c r="BD81">
        <v>52</v>
      </c>
      <c r="BE81">
        <v>0.50933784698487894</v>
      </c>
      <c r="BF81">
        <v>6.2299901020099413E-2</v>
      </c>
    </row>
    <row r="82" spans="1:58" x14ac:dyDescent="0.3">
      <c r="A82" s="13" t="s">
        <v>115</v>
      </c>
      <c r="E82" s="5">
        <f>MAX(E2:E80)</f>
        <v>83066</v>
      </c>
      <c r="F82" s="12"/>
      <c r="G82" s="1"/>
      <c r="K82" t="s">
        <v>149</v>
      </c>
      <c r="L82" s="5">
        <f>SUM(L2:L80)</f>
        <v>5917549959</v>
      </c>
      <c r="M82" s="5">
        <f>SUM(M2:M80)</f>
        <v>100245295918157</v>
      </c>
      <c r="P82" s="18"/>
      <c r="S82" s="18"/>
      <c r="T82" s="18"/>
      <c r="U82">
        <v>53</v>
      </c>
      <c r="V82">
        <v>7.1737202881387463E-2</v>
      </c>
      <c r="W82">
        <v>-1.143508217953032E-2</v>
      </c>
      <c r="AJ82" s="18"/>
      <c r="AL82" s="18"/>
      <c r="AN82">
        <v>53</v>
      </c>
      <c r="AO82">
        <v>9.2858674608436078E-3</v>
      </c>
      <c r="AP82">
        <v>-7.0711688087978508E-3</v>
      </c>
      <c r="BD82">
        <v>53</v>
      </c>
      <c r="BE82">
        <v>7.6656416358347967E-2</v>
      </c>
      <c r="BF82">
        <v>-1.6354295656490825E-2</v>
      </c>
    </row>
    <row r="83" spans="1:58" ht="15" thickBot="1" x14ac:dyDescent="0.35">
      <c r="A83" s="13" t="s">
        <v>116</v>
      </c>
      <c r="E83" s="5">
        <f>MIN(E2:E80)</f>
        <v>1112</v>
      </c>
      <c r="F83" s="12"/>
      <c r="K83" t="s">
        <v>150</v>
      </c>
      <c r="M83">
        <f>SUM(M82/L82)</f>
        <v>16940.337912262821</v>
      </c>
      <c r="P83" s="19"/>
      <c r="S83" s="19"/>
      <c r="T83" s="19"/>
      <c r="U83">
        <v>54</v>
      </c>
      <c r="V83">
        <v>0.62581805640199983</v>
      </c>
      <c r="W83">
        <v>0.1801706689805318</v>
      </c>
      <c r="Z83" s="7"/>
      <c r="AA83" s="7"/>
      <c r="AJ83" s="19"/>
      <c r="AL83" s="19"/>
      <c r="AN83">
        <v>54</v>
      </c>
      <c r="AO83">
        <v>0.39715272028141285</v>
      </c>
      <c r="AP83">
        <v>-2.3765162742705348E-2</v>
      </c>
      <c r="BD83">
        <v>54</v>
      </c>
      <c r="BE83">
        <v>0.6459125054566689</v>
      </c>
      <c r="BF83">
        <v>0.16007621992586274</v>
      </c>
    </row>
    <row r="84" spans="1:58" x14ac:dyDescent="0.3">
      <c r="A84" s="13" t="s">
        <v>151</v>
      </c>
      <c r="E84" s="15">
        <f>AVERAGE(E2:E80)</f>
        <v>24335.886075949365</v>
      </c>
      <c r="U84">
        <v>55</v>
      </c>
      <c r="V84">
        <v>0.4870673012077803</v>
      </c>
      <c r="W84">
        <v>3.4383756702754842E-2</v>
      </c>
      <c r="AN84">
        <v>55</v>
      </c>
      <c r="AO84">
        <v>8.4029189040710051E-2</v>
      </c>
      <c r="AP84">
        <v>-3.0780947693600742E-2</v>
      </c>
      <c r="BD84">
        <v>55</v>
      </c>
      <c r="BE84">
        <v>0.53170876450545002</v>
      </c>
      <c r="BF84">
        <v>-1.0257706594914873E-2</v>
      </c>
    </row>
    <row r="85" spans="1:58" x14ac:dyDescent="0.3">
      <c r="A85" s="13" t="s">
        <v>152</v>
      </c>
      <c r="E85" s="5">
        <f>_xlfn.STDEV.P(E2:E80)</f>
        <v>16979.950115466483</v>
      </c>
      <c r="U85">
        <v>56</v>
      </c>
      <c r="V85">
        <v>0.15438653798646215</v>
      </c>
      <c r="W85">
        <v>7.054452090023039E-2</v>
      </c>
      <c r="AN85">
        <v>56</v>
      </c>
      <c r="AO85">
        <v>3.3047408010650814E-2</v>
      </c>
      <c r="AP85">
        <v>-7.838206510357288E-3</v>
      </c>
      <c r="BD85">
        <v>56</v>
      </c>
      <c r="BE85">
        <v>0.16025269475225107</v>
      </c>
      <c r="BF85">
        <v>6.4678364134441474E-2</v>
      </c>
    </row>
    <row r="86" spans="1:58" x14ac:dyDescent="0.3">
      <c r="U86">
        <v>57</v>
      </c>
      <c r="V86">
        <v>0.18765834280803401</v>
      </c>
      <c r="W86">
        <v>-5.6511601953408236E-2</v>
      </c>
      <c r="AN86">
        <v>57</v>
      </c>
      <c r="AO86">
        <v>3.0109926611544564E-2</v>
      </c>
      <c r="AP86">
        <v>-5.1279459852656174E-3</v>
      </c>
      <c r="BD86">
        <v>57</v>
      </c>
      <c r="BE86">
        <v>0.1906473139197819</v>
      </c>
      <c r="BF86">
        <v>-5.9500573065156132E-2</v>
      </c>
    </row>
    <row r="87" spans="1:58" x14ac:dyDescent="0.3">
      <c r="U87">
        <v>58</v>
      </c>
      <c r="V87">
        <v>0.16112526203478095</v>
      </c>
      <c r="W87">
        <v>-8.9597331732416199E-2</v>
      </c>
      <c r="AN87">
        <v>58</v>
      </c>
      <c r="AO87">
        <v>2.5704476247888814E-2</v>
      </c>
      <c r="AP87">
        <v>-6.0403318775608603E-3</v>
      </c>
      <c r="BD87">
        <v>58</v>
      </c>
      <c r="BE87">
        <v>0.16590389400738526</v>
      </c>
      <c r="BF87">
        <v>-9.4375963705020507E-2</v>
      </c>
    </row>
    <row r="88" spans="1:58" x14ac:dyDescent="0.3">
      <c r="U88">
        <v>59</v>
      </c>
      <c r="V88">
        <v>0.31244570862739646</v>
      </c>
      <c r="W88">
        <v>-1.7951236118428027E-2</v>
      </c>
      <c r="AN88">
        <v>59</v>
      </c>
      <c r="AO88">
        <v>3.8155885884119924E-2</v>
      </c>
      <c r="AP88">
        <v>-2.7079308764468429E-3</v>
      </c>
      <c r="BD88">
        <v>59</v>
      </c>
      <c r="BE88">
        <v>0.32407343537230821</v>
      </c>
      <c r="BF88">
        <v>-2.9578962863339775E-2</v>
      </c>
    </row>
    <row r="89" spans="1:58" x14ac:dyDescent="0.3">
      <c r="U89">
        <v>60</v>
      </c>
      <c r="V89">
        <v>0.32730185945173251</v>
      </c>
      <c r="W89">
        <v>-1.0575403146976192E-2</v>
      </c>
      <c r="AN89">
        <v>60</v>
      </c>
      <c r="AO89">
        <v>6.2737422030271425E-2</v>
      </c>
      <c r="AP89">
        <v>-1.4225379466703589E-2</v>
      </c>
      <c r="BD89">
        <v>60</v>
      </c>
      <c r="BE89">
        <v>0.34630592368523916</v>
      </c>
      <c r="BF89">
        <v>-2.9579467380482838E-2</v>
      </c>
    </row>
    <row r="90" spans="1:58" x14ac:dyDescent="0.3">
      <c r="U90">
        <v>61</v>
      </c>
      <c r="V90">
        <v>0.18802836201095702</v>
      </c>
      <c r="W90">
        <v>3.9318686333236069E-2</v>
      </c>
      <c r="AN90">
        <v>61</v>
      </c>
      <c r="AO90">
        <v>4.9404374517522812E-3</v>
      </c>
      <c r="AP90">
        <v>1.1074231108516288E-3</v>
      </c>
      <c r="BD90">
        <v>61</v>
      </c>
      <c r="BE90">
        <v>0.19233828636924694</v>
      </c>
      <c r="BF90">
        <v>3.5008761974946151E-2</v>
      </c>
    </row>
    <row r="91" spans="1:58" x14ac:dyDescent="0.3">
      <c r="U91">
        <v>62</v>
      </c>
      <c r="V91">
        <v>0.17194022339639292</v>
      </c>
      <c r="W91">
        <v>0.11281707948083086</v>
      </c>
      <c r="AN91">
        <v>62</v>
      </c>
      <c r="AO91">
        <v>-1.711945285777533E-2</v>
      </c>
      <c r="AP91">
        <v>6.2970558099074841E-2</v>
      </c>
      <c r="BD91">
        <v>62</v>
      </c>
      <c r="BE91">
        <v>8.2105446284596401E-2</v>
      </c>
      <c r="BF91">
        <v>0.20265185659262738</v>
      </c>
    </row>
    <row r="92" spans="1:58" x14ac:dyDescent="0.3">
      <c r="U92">
        <v>63</v>
      </c>
      <c r="V92">
        <v>0.65927553431758301</v>
      </c>
      <c r="W92">
        <v>-3.4547028082377862E-2</v>
      </c>
      <c r="AN92">
        <v>63</v>
      </c>
      <c r="AO92">
        <v>0.10150792039028693</v>
      </c>
      <c r="AP92">
        <v>-1.2476482210071166E-2</v>
      </c>
      <c r="BD92">
        <v>63</v>
      </c>
      <c r="BE92">
        <v>0.67996027494883005</v>
      </c>
      <c r="BF92">
        <v>-5.5231768713624896E-2</v>
      </c>
    </row>
    <row r="93" spans="1:58" x14ac:dyDescent="0.3">
      <c r="U93">
        <v>64</v>
      </c>
      <c r="V93">
        <v>0.18380020087410021</v>
      </c>
      <c r="W93">
        <v>-3.4130874178636889E-2</v>
      </c>
      <c r="AN93">
        <v>64</v>
      </c>
      <c r="AO93">
        <v>-2.9240999749129775E-3</v>
      </c>
      <c r="AP93">
        <v>1.0879634305838642E-2</v>
      </c>
      <c r="BD93">
        <v>64</v>
      </c>
      <c r="BE93">
        <v>0.17481834323427128</v>
      </c>
      <c r="BF93">
        <v>-2.5149016538807967E-2</v>
      </c>
    </row>
    <row r="94" spans="1:58" x14ac:dyDescent="0.3">
      <c r="U94">
        <v>65</v>
      </c>
      <c r="V94">
        <v>0.94063276915073168</v>
      </c>
      <c r="W94">
        <v>5.9367230849268315E-2</v>
      </c>
      <c r="AN94">
        <v>65</v>
      </c>
      <c r="AO94">
        <v>0.37225684001960935</v>
      </c>
      <c r="AP94">
        <v>0.20365174675242725</v>
      </c>
      <c r="BD94">
        <v>65</v>
      </c>
      <c r="BE94">
        <v>0.67033075416720278</v>
      </c>
      <c r="BF94">
        <v>0.32966924583279722</v>
      </c>
    </row>
    <row r="95" spans="1:58" x14ac:dyDescent="0.3">
      <c r="U95">
        <v>66</v>
      </c>
      <c r="V95">
        <v>0.24841290060731025</v>
      </c>
      <c r="W95">
        <v>8.307793571550498E-2</v>
      </c>
      <c r="AN95">
        <v>66</v>
      </c>
      <c r="AO95">
        <v>2.6034878800037498E-3</v>
      </c>
      <c r="AP95">
        <v>3.8336141850973163E-3</v>
      </c>
      <c r="BD95">
        <v>66</v>
      </c>
      <c r="BE95">
        <v>0.25246027522170617</v>
      </c>
      <c r="BF95">
        <v>7.9030561101109065E-2</v>
      </c>
    </row>
    <row r="96" spans="1:58" x14ac:dyDescent="0.3">
      <c r="U96">
        <v>67</v>
      </c>
      <c r="V96">
        <v>0.28450439797668742</v>
      </c>
      <c r="W96">
        <v>6.6363161873960519E-2</v>
      </c>
      <c r="AN96">
        <v>67</v>
      </c>
      <c r="AO96">
        <v>2.8090963985170064E-2</v>
      </c>
      <c r="AP96">
        <v>-4.1139416907075566E-3</v>
      </c>
      <c r="BD96">
        <v>67</v>
      </c>
      <c r="BE96">
        <v>0.29623483377156906</v>
      </c>
      <c r="BF96">
        <v>5.4632726079078875E-2</v>
      </c>
    </row>
    <row r="97" spans="21:58" x14ac:dyDescent="0.3">
      <c r="U97">
        <v>68</v>
      </c>
      <c r="V97">
        <v>0.31164395213297102</v>
      </c>
      <c r="W97">
        <v>-0.16543998405331659</v>
      </c>
      <c r="AN97">
        <v>68</v>
      </c>
      <c r="AO97">
        <v>4.8690081837592609E-2</v>
      </c>
      <c r="AP97">
        <v>3.6979188398645758E-2</v>
      </c>
      <c r="BD97">
        <v>68</v>
      </c>
      <c r="BE97">
        <v>0.26525362595582708</v>
      </c>
      <c r="BF97">
        <v>-0.11904965787617264</v>
      </c>
    </row>
    <row r="98" spans="21:58" x14ac:dyDescent="0.3">
      <c r="U98">
        <v>69</v>
      </c>
      <c r="V98">
        <v>0.41802686348992452</v>
      </c>
      <c r="W98">
        <v>-1.8741898753609043E-2</v>
      </c>
      <c r="AN98">
        <v>69</v>
      </c>
      <c r="AO98">
        <v>0.12619202363024765</v>
      </c>
      <c r="AP98">
        <v>3.8726129520499808E-2</v>
      </c>
      <c r="BD98">
        <v>69</v>
      </c>
      <c r="BE98">
        <v>0.381394096815036</v>
      </c>
      <c r="BF98">
        <v>1.7890867921279474E-2</v>
      </c>
    </row>
    <row r="99" spans="21:58" x14ac:dyDescent="0.3">
      <c r="U99">
        <v>70</v>
      </c>
      <c r="V99">
        <v>0.53791845732581689</v>
      </c>
      <c r="W99">
        <v>1.2475666206896552E-2</v>
      </c>
      <c r="AN99">
        <v>70</v>
      </c>
      <c r="AO99">
        <v>0.4812872467529733</v>
      </c>
      <c r="AP99">
        <v>-4.333378002064131E-2</v>
      </c>
      <c r="BD99">
        <v>70</v>
      </c>
      <c r="BE99">
        <v>0.56509679739815188</v>
      </c>
      <c r="BF99">
        <v>-1.4702673865438443E-2</v>
      </c>
    </row>
    <row r="100" spans="21:58" x14ac:dyDescent="0.3">
      <c r="U100">
        <v>71</v>
      </c>
      <c r="V100">
        <v>0.79486134059482261</v>
      </c>
      <c r="W100">
        <v>-9.8897751264222511E-2</v>
      </c>
      <c r="AN100">
        <v>71</v>
      </c>
      <c r="AO100">
        <v>1.0329656617527128</v>
      </c>
      <c r="AP100">
        <v>-3.296566175271276E-2</v>
      </c>
      <c r="BD100">
        <v>71</v>
      </c>
      <c r="BE100">
        <v>0.79768499114682145</v>
      </c>
      <c r="BF100">
        <v>-0.10172140181622136</v>
      </c>
    </row>
    <row r="101" spans="21:58" x14ac:dyDescent="0.3">
      <c r="U101">
        <v>72</v>
      </c>
      <c r="V101">
        <v>0.17046745540906516</v>
      </c>
      <c r="W101">
        <v>6.0584005589168766E-3</v>
      </c>
      <c r="AN101">
        <v>72</v>
      </c>
      <c r="AO101">
        <v>5.8727373144643602E-2</v>
      </c>
      <c r="AP101">
        <v>-1.3642582227081791E-2</v>
      </c>
      <c r="BD101">
        <v>72</v>
      </c>
      <c r="BE101">
        <v>0.18491024161762984</v>
      </c>
      <c r="BF101">
        <v>-8.384385649647802E-3</v>
      </c>
    </row>
    <row r="102" spans="21:58" x14ac:dyDescent="0.3">
      <c r="U102">
        <v>73</v>
      </c>
      <c r="V102">
        <v>0.44628742895596701</v>
      </c>
      <c r="W102">
        <v>-6.7318739203178879E-2</v>
      </c>
      <c r="AN102">
        <v>73</v>
      </c>
      <c r="AO102">
        <v>2.2274204127500509E-2</v>
      </c>
      <c r="AP102">
        <v>6.4124773450015937E-2</v>
      </c>
      <c r="BD102">
        <v>73</v>
      </c>
      <c r="BE102">
        <v>0.35955554099820097</v>
      </c>
      <c r="BF102">
        <v>1.9413148754587162E-2</v>
      </c>
    </row>
    <row r="103" spans="21:58" x14ac:dyDescent="0.3">
      <c r="U103">
        <v>74</v>
      </c>
      <c r="V103">
        <v>0.19976013973207174</v>
      </c>
      <c r="W103">
        <v>2.7025618132095974E-2</v>
      </c>
      <c r="AN103">
        <v>74</v>
      </c>
      <c r="AO103">
        <v>6.486468571151259E-2</v>
      </c>
      <c r="AP103">
        <v>-3.4781863519055996E-2</v>
      </c>
      <c r="BD103">
        <v>74</v>
      </c>
      <c r="BE103">
        <v>0.2493540488778753</v>
      </c>
      <c r="BF103">
        <v>-2.2568291013707581E-2</v>
      </c>
    </row>
    <row r="104" spans="21:58" x14ac:dyDescent="0.3">
      <c r="U104">
        <v>75</v>
      </c>
      <c r="V104">
        <v>3.1520573970668563E-2</v>
      </c>
      <c r="W104">
        <v>-2.1429547297168797E-2</v>
      </c>
      <c r="AN104">
        <v>75</v>
      </c>
      <c r="AO104">
        <v>1.7067575386001031E-2</v>
      </c>
      <c r="AP104">
        <v>-1.556351836214946E-2</v>
      </c>
      <c r="BD104">
        <v>75</v>
      </c>
      <c r="BE104">
        <v>4.8160476551996012E-2</v>
      </c>
      <c r="BF104">
        <v>-3.8069449878496246E-2</v>
      </c>
    </row>
    <row r="105" spans="21:58" x14ac:dyDescent="0.3">
      <c r="U105">
        <v>76</v>
      </c>
      <c r="V105">
        <v>3.755140169016425E-2</v>
      </c>
      <c r="W105">
        <v>5.4805286207924915E-2</v>
      </c>
      <c r="AN105">
        <v>76</v>
      </c>
      <c r="AO105">
        <v>-2.6510631025049795E-2</v>
      </c>
      <c r="AP105">
        <v>3.0131362288781494E-2</v>
      </c>
      <c r="BD105">
        <v>76</v>
      </c>
      <c r="BE105">
        <v>-5.2779365029432361E-3</v>
      </c>
      <c r="BF105">
        <v>9.7634624401032405E-2</v>
      </c>
    </row>
    <row r="106" spans="21:58" x14ac:dyDescent="0.3">
      <c r="U106">
        <v>77</v>
      </c>
      <c r="V106">
        <v>0.55233006393387252</v>
      </c>
      <c r="W106">
        <v>-7.9943115157729783E-2</v>
      </c>
      <c r="AN106">
        <v>77</v>
      </c>
      <c r="AO106">
        <v>0.32246327844885314</v>
      </c>
      <c r="AP106">
        <v>3.4529118713336526E-2</v>
      </c>
      <c r="BD106">
        <v>77</v>
      </c>
      <c r="BE106">
        <v>0.52724144717877119</v>
      </c>
      <c r="BF106">
        <v>-5.485449840262846E-2</v>
      </c>
    </row>
    <row r="107" spans="21:58" x14ac:dyDescent="0.3">
      <c r="U107">
        <v>78</v>
      </c>
      <c r="V107">
        <v>0.63208765530409616</v>
      </c>
      <c r="W107">
        <v>1.776470089572324E-2</v>
      </c>
      <c r="AN107">
        <v>78</v>
      </c>
      <c r="AO107">
        <v>0.37425907937201991</v>
      </c>
      <c r="AP107">
        <v>7.0710329049070986E-2</v>
      </c>
      <c r="BD107">
        <v>78</v>
      </c>
      <c r="BE107">
        <v>0.56800342752520461</v>
      </c>
      <c r="BF107">
        <v>8.1848928674614796E-2</v>
      </c>
    </row>
    <row r="108" spans="21:58" ht="15" thickBot="1" x14ac:dyDescent="0.35">
      <c r="U108" s="7">
        <v>79</v>
      </c>
      <c r="V108" s="7">
        <v>4.975319710096178E-2</v>
      </c>
      <c r="W108" s="7">
        <v>5.692540751980113E-3</v>
      </c>
      <c r="AN108" s="7">
        <v>79</v>
      </c>
      <c r="AO108" s="7">
        <v>3.9594362652640082E-2</v>
      </c>
      <c r="AP108" s="7">
        <v>-3.696834170494958E-2</v>
      </c>
      <c r="BD108" s="7">
        <v>79</v>
      </c>
      <c r="BE108" s="7">
        <v>9.9813921772429356E-2</v>
      </c>
      <c r="BF108" s="7">
        <v>-4.4368183919487464E-2</v>
      </c>
    </row>
  </sheetData>
  <sortState xmlns:xlrd2="http://schemas.microsoft.com/office/spreadsheetml/2017/richdata2" ref="A2:R80">
    <sortCondition ref="A2:A80"/>
  </sortState>
  <pageMargins left="0.7" right="0.7" top="0.75" bottom="0.75" header="0.3" footer="0.3"/>
  <pageSetup orientation="portrait" horizontalDpi="4294967293" verticalDpi="0" r:id="rId1"/>
  <drawing r:id="rId2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Yewande Afolabi</dc:creator>
  <cp:lastModifiedBy>Dennis Ridley</cp:lastModifiedBy>
  <dcterms:created xsi:type="dcterms:W3CDTF">2015-06-10T00:24:03Z</dcterms:created>
  <dcterms:modified xsi:type="dcterms:W3CDTF">2026-04-15T15:24:51Z</dcterms:modified>
</cp:coreProperties>
</file>